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2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3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4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5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6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7.xml" ContentType="application/vnd.openxmlformats-officedocument.drawing+xml"/>
  <Override PartName="/xl/charts/chart31.xml" ContentType="application/vnd.openxmlformats-officedocument.drawingml.chart+xml"/>
  <Override PartName="/xl/drawings/drawing18.xml" ContentType="application/vnd.openxmlformats-officedocument.drawingml.chartshapes+xml"/>
  <Override PartName="/xl/charts/chart32.xml" ContentType="application/vnd.openxmlformats-officedocument.drawingml.chart+xml"/>
  <Override PartName="/xl/drawings/drawing19.xml" ContentType="application/vnd.openxmlformats-officedocument.drawing+xml"/>
  <Override PartName="/xl/charts/chart33.xml" ContentType="application/vnd.openxmlformats-officedocument.drawingml.chart+xml"/>
  <Override PartName="/xl/drawings/drawing20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38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3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4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5.xml" ContentType="application/vnd.openxmlformats-officedocument.drawing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6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27.xml" ContentType="application/vnd.openxmlformats-officedocument.drawing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28.xml" ContentType="application/vnd.openxmlformats-officedocument.drawing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9.xml" ContentType="application/vnd.openxmlformats-officedocument.drawing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drawings/drawing30.xml" ContentType="application/vnd.openxmlformats-officedocument.drawing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33.xml" ContentType="application/vnd.openxmlformats-officedocument.drawing+xml"/>
  <Override PartName="/xl/charts/chart67.xml" ContentType="application/vnd.openxmlformats-officedocument.drawingml.chart+xml"/>
  <Override PartName="/xl/drawings/drawing34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drawings/drawing35.xml" ContentType="application/vnd.openxmlformats-officedocument.drawing+xml"/>
  <Override PartName="/xl/charts/chart70.xml" ContentType="application/vnd.openxmlformats-officedocument.drawingml.chart+xml"/>
  <Override PartName="/xl/drawings/drawing36.xml" ContentType="application/vnd.openxmlformats-officedocument.drawing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charts/chart75.xml" ContentType="application/vnd.openxmlformats-officedocument.drawingml.chart+xml"/>
  <Override PartName="/xl/drawings/drawing39.xml" ContentType="application/vnd.openxmlformats-officedocument.drawing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drawings/drawing40.xml" ContentType="application/vnd.openxmlformats-officedocument.drawing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drawings/drawing41.xml" ContentType="application/vnd.openxmlformats-officedocument.drawing+xml"/>
  <Override PartName="/xl/charts/chart84.xml" ContentType="application/vnd.openxmlformats-officedocument.drawingml.chart+xml"/>
  <Override PartName="/xl/drawings/drawing42.xml" ContentType="application/vnd.openxmlformats-officedocument.drawing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drawings/drawing43.xml" ContentType="application/vnd.openxmlformats-officedocument.drawing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drawings/drawing44.xml" ContentType="application/vnd.openxmlformats-officedocument.drawing+xml"/>
  <Override PartName="/xl/charts/chart90.xml" ContentType="application/vnd.openxmlformats-officedocument.drawingml.chart+xml"/>
  <Override PartName="/xl/drawings/drawing4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updateLinks="never"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PLYN\Plyn statistika\Plyn - Rok\2020\"/>
    </mc:Choice>
  </mc:AlternateContent>
  <xr:revisionPtr revIDLastSave="0" documentId="13_ncr:1_{F0698EF9-A8F2-4190-A58C-34F85392672E}" xr6:coauthVersionLast="36" xr6:coauthVersionMax="36" xr10:uidLastSave="{00000000-0000-0000-0000-000000000000}"/>
  <bookViews>
    <workbookView xWindow="11505" yWindow="-15" windowWidth="11430" windowHeight="8550" xr2:uid="{00000000-000D-0000-FFFF-FFFF00000000}"/>
  </bookViews>
  <sheets>
    <sheet name="Titulní" sheetId="217" r:id="rId1"/>
    <sheet name="Obsah" sheetId="52" r:id="rId2"/>
    <sheet name="Úvod" sheetId="214" r:id="rId3"/>
    <sheet name="1" sheetId="75" r:id="rId4"/>
    <sheet name="2" sheetId="58" r:id="rId5"/>
    <sheet name="3.1" sheetId="128" r:id="rId6"/>
    <sheet name="3.2" sheetId="216" r:id="rId7"/>
    <sheet name="3.3" sheetId="129" r:id="rId8"/>
    <sheet name="3.4" sheetId="179" r:id="rId9"/>
    <sheet name="3.5" sheetId="176" r:id="rId10"/>
    <sheet name="4.1" sheetId="198" r:id="rId11"/>
    <sheet name="4.2" sheetId="98" r:id="rId12"/>
    <sheet name="5.1" sheetId="196" r:id="rId13"/>
    <sheet name="5.2" sheetId="177" r:id="rId14"/>
    <sheet name="6.1" sheetId="121" r:id="rId15"/>
    <sheet name="6.2" sheetId="122" r:id="rId16"/>
    <sheet name="6.3" sheetId="119" r:id="rId17"/>
    <sheet name="6.4" sheetId="64" r:id="rId18"/>
    <sheet name="6.5" sheetId="89" r:id="rId19"/>
    <sheet name="6.6" sheetId="90" r:id="rId20"/>
    <sheet name="6.7" sheetId="65" r:id="rId21"/>
    <sheet name="7.1" sheetId="101" r:id="rId22"/>
    <sheet name="7.2" sheetId="123" r:id="rId23"/>
    <sheet name="7.3" sheetId="203" r:id="rId24"/>
    <sheet name="7.4" sheetId="207" r:id="rId25"/>
    <sheet name="7.5" sheetId="208" r:id="rId26"/>
    <sheet name="8.1" sheetId="169" r:id="rId27"/>
    <sheet name="8.2" sheetId="166" r:id="rId28"/>
    <sheet name="8.3" sheetId="170" r:id="rId29"/>
    <sheet name="8.4" sheetId="171" r:id="rId30"/>
    <sheet name="8.5" sheetId="172" r:id="rId31"/>
    <sheet name="8.6" sheetId="173" r:id="rId32"/>
    <sheet name="8.7" sheetId="174" r:id="rId33"/>
    <sheet name="8.8" sheetId="124" r:id="rId34"/>
    <sheet name="8.9" sheetId="202" r:id="rId35"/>
    <sheet name="9.1" sheetId="110" r:id="rId36"/>
    <sheet name="9.2" sheetId="132" r:id="rId37"/>
    <sheet name="9.3" sheetId="200" r:id="rId38"/>
    <sheet name="9.4" sheetId="168" r:id="rId39"/>
    <sheet name="9.5" sheetId="204" r:id="rId40"/>
    <sheet name="10" sheetId="205" r:id="rId41"/>
    <sheet name="11.1" sheetId="112" r:id="rId42"/>
    <sheet name="11.2" sheetId="114" r:id="rId43"/>
    <sheet name="11.3" sheetId="150" r:id="rId44"/>
    <sheet name="11.4" sheetId="134" r:id="rId45"/>
    <sheet name="11.5" sheetId="193" r:id="rId46"/>
    <sheet name="12.1" sheetId="190" r:id="rId47"/>
    <sheet name="12.2" sheetId="209" r:id="rId48"/>
    <sheet name="12.3" sheetId="192" r:id="rId49"/>
    <sheet name="13" sheetId="184" r:id="rId50"/>
  </sheets>
  <externalReferences>
    <externalReference r:id="rId51"/>
  </externalReferences>
  <definedNames>
    <definedName name="Datum_OTE">"2. 5. 2017"</definedName>
    <definedName name="_xlnm.Print_Area" localSheetId="3">'1'!$A$1:$B$47</definedName>
    <definedName name="_xlnm.Print_Area" localSheetId="40">'10'!$A$1:$U$68</definedName>
    <definedName name="_xlnm.Print_Area" localSheetId="41">'11.1'!$A$1:$K$119</definedName>
    <definedName name="_xlnm.Print_Area" localSheetId="42">'11.2'!$A$1:$Q$45</definedName>
    <definedName name="_xlnm.Print_Area" localSheetId="43">'11.3'!$A$1:$P$54</definedName>
    <definedName name="_xlnm.Print_Area" localSheetId="44">'11.4'!$A$1:$R$123</definedName>
    <definedName name="_xlnm.Print_Area" localSheetId="45">'11.5'!$A$1:$P$57</definedName>
    <definedName name="_xlnm.Print_Area" localSheetId="46">'12.1'!$A$1:$I$149</definedName>
    <definedName name="_xlnm.Print_Area" localSheetId="47">'12.2'!$A$1:$Q$129</definedName>
    <definedName name="_xlnm.Print_Area" localSheetId="48">'12.3'!$A$1:$AE$45</definedName>
    <definedName name="_xlnm.Print_Area" localSheetId="49">'13'!$A$1:$U$54</definedName>
    <definedName name="_xlnm.Print_Area" localSheetId="4">'2'!$A$1:$B$142</definedName>
    <definedName name="_xlnm.Print_Area" localSheetId="5">'3.1'!$A$1:$K$51</definedName>
    <definedName name="_xlnm.Print_Area" localSheetId="6">'3.2'!$A$1:$O$48</definedName>
    <definedName name="_xlnm.Print_Area" localSheetId="7">'3.3'!$A$1:$S$38</definedName>
    <definedName name="_xlnm.Print_Area" localSheetId="8">'3.4'!$A$1:$S$37</definedName>
    <definedName name="_xlnm.Print_Area" localSheetId="9">'3.5'!$A$1:$Q$42</definedName>
    <definedName name="_xlnm.Print_Area" localSheetId="10">'4.1'!$A$1:$N$38</definedName>
    <definedName name="_xlnm.Print_Area" localSheetId="11">'4.2'!$A$1:$N$42</definedName>
    <definedName name="_xlnm.Print_Area" localSheetId="12">'5.1'!$A$1:$G$66</definedName>
    <definedName name="_xlnm.Print_Area" localSheetId="13">'5.2'!$A$1:$J$42</definedName>
    <definedName name="_xlnm.Print_Area" localSheetId="14">'6.1'!$A$1:$R$27</definedName>
    <definedName name="_xlnm.Print_Area" localSheetId="15">'6.2'!$A$1:$Q$25</definedName>
    <definedName name="_xlnm.Print_Area" localSheetId="16">'6.3'!$A$1:$Q$24</definedName>
    <definedName name="_xlnm.Print_Area" localSheetId="17">'6.4'!$A$1:$M$58</definedName>
    <definedName name="_xlnm.Print_Area" localSheetId="18">'6.5'!$A$1:$M$44</definedName>
    <definedName name="_xlnm.Print_Area" localSheetId="19">'6.6'!$A$1:$I$59</definedName>
    <definedName name="_xlnm.Print_Area" localSheetId="20">'6.7'!$A$1:$L$59</definedName>
    <definedName name="_xlnm.Print_Area" localSheetId="21">'7.1'!$A$1:$L$55</definedName>
    <definedName name="_xlnm.Print_Area" localSheetId="22">'7.2'!$A$1:$K$49</definedName>
    <definedName name="_xlnm.Print_Area" localSheetId="23">'7.3'!$A$1:$G$37</definedName>
    <definedName name="_xlnm.Print_Area" localSheetId="24">'7.4'!$A$1:$L$61</definedName>
    <definedName name="_xlnm.Print_Area" localSheetId="25">'7.5'!$A$1:$M$59</definedName>
    <definedName name="_xlnm.Print_Area" localSheetId="26">'8.1'!$A$1:$P$40</definedName>
    <definedName name="_xlnm.Print_Area" localSheetId="27">'8.2'!$A$1:$P$36</definedName>
    <definedName name="_xlnm.Print_Area" localSheetId="28">'8.3'!$A$1:$P$36</definedName>
    <definedName name="_xlnm.Print_Area" localSheetId="29">'8.4'!$A$1:$P$36</definedName>
    <definedName name="_xlnm.Print_Area" localSheetId="30">'8.5'!$A$1:$P$36</definedName>
    <definedName name="_xlnm.Print_Area" localSheetId="31">'8.6'!$A$1:$P$37</definedName>
    <definedName name="_xlnm.Print_Area" localSheetId="32">'8.7'!$A$1:$R$38</definedName>
    <definedName name="_xlnm.Print_Area" localSheetId="33">'8.8'!$A$1:$R$37</definedName>
    <definedName name="_xlnm.Print_Area" localSheetId="34">'8.9'!$A$1:$H$53</definedName>
    <definedName name="_xlnm.Print_Area" localSheetId="35">'9.1'!$A$1:$K$58</definedName>
    <definedName name="_xlnm.Print_Area" localSheetId="36">'9.2'!$A$1:$K$44</definedName>
    <definedName name="_xlnm.Print_Area" localSheetId="37">'9.3'!$A$1:$I$67</definedName>
    <definedName name="_xlnm.Print_Area" localSheetId="38">'9.4'!$A$1:$N$40</definedName>
    <definedName name="_xlnm.Print_Area" localSheetId="39">'9.5'!$A$1:$M$42</definedName>
    <definedName name="_xlnm.Print_Area" localSheetId="1">Obsah!$A$1:$C$58</definedName>
    <definedName name="_xlnm.Print_Area" localSheetId="0">Titulní!$A$1:$B$2</definedName>
    <definedName name="_xlnm.Print_Area" localSheetId="2">Úvod!$A$1:$B$71</definedName>
    <definedName name="OLE_LINK107" localSheetId="2">Úvod!$A$3</definedName>
    <definedName name="OLE_LINK42" localSheetId="4">'2'!$A$4</definedName>
    <definedName name="OLE_LINK42" localSheetId="2">Úvod!$A$4</definedName>
    <definedName name="OLE_LINK43" localSheetId="4">'2'!$A$4</definedName>
    <definedName name="OLE_LINK43" localSheetId="2">Úvod!$A$4</definedName>
    <definedName name="OLE_LINK6" localSheetId="4">'2'!$A$7</definedName>
    <definedName name="OLE_LINK6" localSheetId="2">Úvod!#REF!</definedName>
    <definedName name="OLE_LINK7" localSheetId="4">'2'!$A$7</definedName>
    <definedName name="OLE_LINK7" localSheetId="2">Úvod!#REF!</definedName>
  </definedNames>
  <calcPr calcId="191029"/>
</workbook>
</file>

<file path=xl/calcChain.xml><?xml version="1.0" encoding="utf-8"?>
<calcChain xmlns="http://schemas.openxmlformats.org/spreadsheetml/2006/main">
  <c r="AG51" i="205" l="1"/>
  <c r="AG52" i="205"/>
  <c r="AG53" i="205"/>
  <c r="AG54" i="205"/>
  <c r="AG55" i="205"/>
  <c r="AG56" i="205"/>
  <c r="AG50" i="205"/>
  <c r="AG43" i="205"/>
  <c r="AG44" i="205"/>
  <c r="AG45" i="205"/>
  <c r="AG46" i="205"/>
  <c r="AG47" i="205"/>
  <c r="AG48" i="205"/>
  <c r="AG42" i="205"/>
  <c r="AG39" i="205"/>
  <c r="AG40" i="205"/>
  <c r="AG38" i="205"/>
  <c r="AG37" i="205"/>
  <c r="AG58" i="205" s="1"/>
  <c r="AF37" i="205"/>
  <c r="AE37" i="205"/>
  <c r="AD37" i="205"/>
  <c r="AC37" i="205"/>
  <c r="AB37" i="205"/>
  <c r="AA37" i="205"/>
  <c r="Z37" i="205"/>
  <c r="Y37" i="205"/>
  <c r="X37" i="205"/>
  <c r="AG41" i="205" l="1"/>
  <c r="AG49" i="205"/>
  <c r="U26" i="205"/>
  <c r="U27" i="205" s="1"/>
  <c r="T26" i="205"/>
  <c r="T27" i="205" l="1"/>
  <c r="AG61" i="205" s="1"/>
  <c r="AG59" i="205" s="1"/>
  <c r="AG60" i="205"/>
  <c r="D16" i="112" l="1"/>
  <c r="E16" i="112"/>
  <c r="F16" i="112"/>
  <c r="A61" i="112" l="1"/>
  <c r="E62" i="112" s="1"/>
  <c r="I62" i="112" s="1"/>
  <c r="I6" i="112"/>
  <c r="E6" i="112"/>
  <c r="AF58" i="205" l="1"/>
  <c r="AF49" i="205"/>
  <c r="AF41" i="205"/>
  <c r="AE41" i="205"/>
  <c r="C26" i="205"/>
  <c r="C27" i="205" s="1"/>
  <c r="D26" i="205"/>
  <c r="D27" i="205" s="1"/>
  <c r="E26" i="205"/>
  <c r="E27" i="205" s="1"/>
  <c r="F26" i="205"/>
  <c r="F27" i="205" s="1"/>
  <c r="G26" i="205"/>
  <c r="G27" i="205" s="1"/>
  <c r="H26" i="205"/>
  <c r="H27" i="205" s="1"/>
  <c r="I26" i="205"/>
  <c r="I27" i="205" s="1"/>
  <c r="J26" i="205"/>
  <c r="J27" i="205" s="1"/>
  <c r="K26" i="205"/>
  <c r="K27" i="205" s="1"/>
  <c r="L26" i="205"/>
  <c r="L27" i="205" s="1"/>
  <c r="M26" i="205"/>
  <c r="M27" i="205" s="1"/>
  <c r="N26" i="205"/>
  <c r="N27" i="205" s="1"/>
  <c r="O26" i="205"/>
  <c r="O27" i="205" s="1"/>
  <c r="P26" i="205"/>
  <c r="P27" i="205" s="1"/>
  <c r="Q26" i="205"/>
  <c r="Q27" i="205" s="1"/>
  <c r="R26" i="205"/>
  <c r="AF60" i="205" s="1"/>
  <c r="S26" i="205"/>
  <c r="S27" i="205" s="1"/>
  <c r="B26" i="205"/>
  <c r="B27" i="205" s="1"/>
  <c r="R27" i="205" l="1"/>
  <c r="AF61" i="205" s="1"/>
  <c r="AF59" i="205" s="1"/>
  <c r="AF39" i="205"/>
  <c r="AF40" i="205"/>
  <c r="AF42" i="205"/>
  <c r="AF43" i="205"/>
  <c r="AF44" i="205"/>
  <c r="AF45" i="205"/>
  <c r="AF46" i="205"/>
  <c r="AF47" i="205"/>
  <c r="AF48" i="205"/>
  <c r="AF50" i="205"/>
  <c r="AF51" i="205"/>
  <c r="AF52" i="205"/>
  <c r="AF53" i="205"/>
  <c r="AF54" i="205"/>
  <c r="AF55" i="205"/>
  <c r="AF56" i="205"/>
  <c r="AF38" i="205"/>
  <c r="F6" i="200" l="1"/>
  <c r="I6" i="200" s="1"/>
  <c r="E6" i="200"/>
  <c r="H6" i="200" s="1"/>
  <c r="C6" i="200"/>
  <c r="I40" i="132"/>
  <c r="E6" i="110" l="1"/>
  <c r="K11" i="110"/>
  <c r="K12" i="110"/>
  <c r="K13" i="110"/>
  <c r="K14" i="110"/>
  <c r="K15" i="110"/>
  <c r="K16" i="110"/>
  <c r="K17" i="110"/>
  <c r="K20" i="110"/>
  <c r="K21" i="110"/>
  <c r="K22" i="110"/>
  <c r="K23" i="110"/>
  <c r="K24" i="110"/>
  <c r="K25" i="110"/>
  <c r="K29" i="110"/>
  <c r="K30" i="110"/>
  <c r="K31" i="110"/>
  <c r="K32" i="110"/>
  <c r="K33" i="110"/>
  <c r="K34" i="110"/>
  <c r="K38" i="110"/>
  <c r="K39" i="110"/>
  <c r="K40" i="110"/>
  <c r="K41" i="110"/>
  <c r="K42" i="110"/>
  <c r="K43" i="110"/>
  <c r="K47" i="110"/>
  <c r="K48" i="110"/>
  <c r="K49" i="110"/>
  <c r="K50" i="110"/>
  <c r="K51" i="110"/>
  <c r="K52" i="110"/>
  <c r="K26" i="110" l="1"/>
  <c r="K35" i="110"/>
  <c r="K44" i="110"/>
  <c r="K53" i="110"/>
  <c r="N21" i="179" l="1"/>
  <c r="N22" i="179"/>
  <c r="O21" i="179" s="1"/>
  <c r="N23" i="179"/>
  <c r="N24" i="179"/>
  <c r="N25" i="179"/>
  <c r="N26" i="179"/>
  <c r="N27" i="179"/>
  <c r="N28" i="179"/>
  <c r="N29" i="179"/>
  <c r="N20" i="179"/>
  <c r="O27" i="179" l="1"/>
  <c r="O23" i="179"/>
  <c r="O28" i="179"/>
  <c r="O20" i="179"/>
  <c r="O26" i="179"/>
  <c r="O22" i="179"/>
  <c r="O24" i="179"/>
  <c r="O29" i="179"/>
  <c r="O25" i="179"/>
  <c r="B19" i="129"/>
  <c r="C19" i="129"/>
  <c r="D19" i="129"/>
  <c r="E19" i="129"/>
  <c r="F19" i="129"/>
  <c r="G19" i="129"/>
  <c r="H19" i="129"/>
  <c r="I19" i="129"/>
  <c r="J19" i="129"/>
  <c r="K19" i="129"/>
  <c r="L19" i="129"/>
  <c r="M19" i="129"/>
  <c r="N19" i="129"/>
  <c r="O19" i="129"/>
  <c r="P19" i="129"/>
  <c r="Q19" i="129"/>
  <c r="R19" i="129"/>
  <c r="S19" i="129"/>
  <c r="B20" i="129"/>
  <c r="C20" i="129"/>
  <c r="D20" i="129"/>
  <c r="E20" i="129"/>
  <c r="F20" i="129"/>
  <c r="G20" i="129"/>
  <c r="H20" i="129"/>
  <c r="I20" i="129"/>
  <c r="J20" i="129"/>
  <c r="K20" i="129"/>
  <c r="L20" i="129"/>
  <c r="M20" i="129"/>
  <c r="N20" i="129"/>
  <c r="O20" i="129"/>
  <c r="P20" i="129"/>
  <c r="Q20" i="129"/>
  <c r="R20" i="129"/>
  <c r="S20" i="129"/>
  <c r="B21" i="129"/>
  <c r="C21" i="129"/>
  <c r="D21" i="129"/>
  <c r="E21" i="129"/>
  <c r="F21" i="129"/>
  <c r="G21" i="129"/>
  <c r="H21" i="129"/>
  <c r="I21" i="129"/>
  <c r="J21" i="129"/>
  <c r="K21" i="129"/>
  <c r="L21" i="129"/>
  <c r="M21" i="129"/>
  <c r="N21" i="129"/>
  <c r="O21" i="129"/>
  <c r="P21" i="129"/>
  <c r="Q21" i="129"/>
  <c r="R21" i="129"/>
  <c r="S21" i="129"/>
  <c r="B22" i="129"/>
  <c r="C22" i="129"/>
  <c r="D22" i="129"/>
  <c r="E22" i="129"/>
  <c r="F22" i="129"/>
  <c r="G22" i="129"/>
  <c r="H22" i="129"/>
  <c r="I22" i="129"/>
  <c r="J22" i="129"/>
  <c r="K22" i="129"/>
  <c r="L22" i="129"/>
  <c r="M22" i="129"/>
  <c r="N22" i="129"/>
  <c r="O22" i="129"/>
  <c r="P22" i="129"/>
  <c r="Q22" i="129"/>
  <c r="R22" i="129"/>
  <c r="S22" i="129"/>
  <c r="B23" i="129"/>
  <c r="C23" i="129"/>
  <c r="D23" i="129"/>
  <c r="E23" i="129"/>
  <c r="F23" i="129"/>
  <c r="G23" i="129"/>
  <c r="H23" i="129"/>
  <c r="I23" i="129"/>
  <c r="J23" i="129"/>
  <c r="K23" i="129"/>
  <c r="L23" i="129"/>
  <c r="M23" i="129"/>
  <c r="N23" i="129"/>
  <c r="O23" i="129"/>
  <c r="P23" i="129"/>
  <c r="Q23" i="129"/>
  <c r="R23" i="129"/>
  <c r="S23" i="129"/>
  <c r="B24" i="129"/>
  <c r="C24" i="129"/>
  <c r="D24" i="129"/>
  <c r="E24" i="129"/>
  <c r="F24" i="129"/>
  <c r="G24" i="129"/>
  <c r="H24" i="129"/>
  <c r="I24" i="129"/>
  <c r="J24" i="129"/>
  <c r="K24" i="129"/>
  <c r="L24" i="129"/>
  <c r="M24" i="129"/>
  <c r="N24" i="129"/>
  <c r="O24" i="129"/>
  <c r="P24" i="129"/>
  <c r="Q24" i="129"/>
  <c r="R24" i="129"/>
  <c r="S24" i="129"/>
  <c r="B25" i="129"/>
  <c r="B30" i="129" s="1"/>
  <c r="C25" i="129"/>
  <c r="B31" i="129" s="1"/>
  <c r="D25" i="129"/>
  <c r="E25" i="129"/>
  <c r="C30" i="129" s="1"/>
  <c r="F25" i="129"/>
  <c r="C31" i="129" s="1"/>
  <c r="G25" i="129"/>
  <c r="H25" i="129"/>
  <c r="D30" i="129" s="1"/>
  <c r="I25" i="129"/>
  <c r="J25" i="129"/>
  <c r="D31" i="129" s="1"/>
  <c r="K25" i="129"/>
  <c r="L25" i="129"/>
  <c r="M25" i="129"/>
  <c r="N25" i="129"/>
  <c r="O25" i="129"/>
  <c r="P25" i="129"/>
  <c r="Q25" i="129"/>
  <c r="R25" i="129"/>
  <c r="S25" i="129"/>
  <c r="O373" i="128" l="1"/>
  <c r="P373" i="128"/>
  <c r="Q373" i="128"/>
  <c r="R373" i="128"/>
  <c r="S373" i="128"/>
  <c r="N373" i="128"/>
  <c r="M79" i="209" l="1"/>
  <c r="L79" i="209"/>
  <c r="G79" i="209"/>
  <c r="Q79" i="209" s="1"/>
  <c r="F79" i="209"/>
  <c r="P79" i="209" s="1"/>
  <c r="A127" i="190"/>
  <c r="A104" i="190"/>
  <c r="A81" i="190"/>
  <c r="A105" i="190"/>
  <c r="A128" i="190" s="1"/>
  <c r="A67" i="134" l="1"/>
  <c r="A68" i="134"/>
  <c r="A69" i="134"/>
  <c r="A70" i="134"/>
  <c r="A71" i="134"/>
  <c r="A72" i="134"/>
  <c r="A73" i="134"/>
  <c r="A74" i="134"/>
  <c r="A75" i="134"/>
  <c r="A76" i="134"/>
  <c r="A77" i="134"/>
  <c r="A78" i="134"/>
  <c r="A79" i="134"/>
  <c r="A80" i="134"/>
  <c r="A81" i="134"/>
  <c r="A82" i="134"/>
  <c r="A83" i="134"/>
  <c r="A84" i="134"/>
  <c r="A85" i="134"/>
  <c r="A66" i="134"/>
  <c r="O88" i="134"/>
  <c r="N88" i="134"/>
  <c r="M88" i="134"/>
  <c r="L88" i="134"/>
  <c r="K88" i="134"/>
  <c r="J88" i="134"/>
  <c r="I88" i="134"/>
  <c r="H88" i="134"/>
  <c r="G88" i="134"/>
  <c r="F88" i="134"/>
  <c r="E88" i="134"/>
  <c r="D88" i="134"/>
  <c r="C88" i="134"/>
  <c r="B88" i="134"/>
  <c r="Q85" i="134"/>
  <c r="Q98" i="134" s="1"/>
  <c r="O85" i="134"/>
  <c r="O98" i="134" s="1"/>
  <c r="N85" i="134"/>
  <c r="N98" i="134" s="1"/>
  <c r="M85" i="134"/>
  <c r="M98" i="134" s="1"/>
  <c r="L85" i="134"/>
  <c r="L98" i="134" s="1"/>
  <c r="K85" i="134"/>
  <c r="K98" i="134" s="1"/>
  <c r="J85" i="134"/>
  <c r="J98" i="134" s="1"/>
  <c r="I85" i="134"/>
  <c r="I98" i="134" s="1"/>
  <c r="H85" i="134"/>
  <c r="H98" i="134" s="1"/>
  <c r="G85" i="134"/>
  <c r="G98" i="134" s="1"/>
  <c r="F85" i="134"/>
  <c r="F98" i="134" s="1"/>
  <c r="E85" i="134"/>
  <c r="E98" i="134" s="1"/>
  <c r="D85" i="134"/>
  <c r="D98" i="134" s="1"/>
  <c r="C85" i="134"/>
  <c r="C98" i="134" s="1"/>
  <c r="B85" i="134"/>
  <c r="B98" i="134" s="1"/>
  <c r="Q84" i="134"/>
  <c r="O84" i="134"/>
  <c r="N84" i="134"/>
  <c r="M84" i="134"/>
  <c r="L84" i="134"/>
  <c r="K84" i="134"/>
  <c r="J84" i="134"/>
  <c r="I84" i="134"/>
  <c r="H84" i="134"/>
  <c r="G84" i="134"/>
  <c r="F84" i="134"/>
  <c r="E84" i="134"/>
  <c r="D84" i="134"/>
  <c r="C84" i="134"/>
  <c r="B84" i="134"/>
  <c r="Q83" i="134"/>
  <c r="O83" i="134"/>
  <c r="N83" i="134"/>
  <c r="M83" i="134"/>
  <c r="L83" i="134"/>
  <c r="K83" i="134"/>
  <c r="J83" i="134"/>
  <c r="I83" i="134"/>
  <c r="H83" i="134"/>
  <c r="G83" i="134"/>
  <c r="F83" i="134"/>
  <c r="E83" i="134"/>
  <c r="D83" i="134"/>
  <c r="C83" i="134"/>
  <c r="B83" i="134"/>
  <c r="Q82" i="134"/>
  <c r="O82" i="134"/>
  <c r="N82" i="134"/>
  <c r="M82" i="134"/>
  <c r="L82" i="134"/>
  <c r="K82" i="134"/>
  <c r="J82" i="134"/>
  <c r="I82" i="134"/>
  <c r="H82" i="134"/>
  <c r="G82" i="134"/>
  <c r="F82" i="134"/>
  <c r="E82" i="134"/>
  <c r="D82" i="134"/>
  <c r="C82" i="134"/>
  <c r="B82" i="134"/>
  <c r="Q81" i="134"/>
  <c r="O81" i="134"/>
  <c r="N81" i="134"/>
  <c r="M81" i="134"/>
  <c r="L81" i="134"/>
  <c r="K81" i="134"/>
  <c r="J81" i="134"/>
  <c r="I81" i="134"/>
  <c r="H81" i="134"/>
  <c r="G81" i="134"/>
  <c r="F81" i="134"/>
  <c r="E81" i="134"/>
  <c r="D81" i="134"/>
  <c r="C81" i="134"/>
  <c r="B81" i="134"/>
  <c r="Q80" i="134"/>
  <c r="O80" i="134"/>
  <c r="N80" i="134"/>
  <c r="M80" i="134"/>
  <c r="L80" i="134"/>
  <c r="K80" i="134"/>
  <c r="J80" i="134"/>
  <c r="I80" i="134"/>
  <c r="H80" i="134"/>
  <c r="G80" i="134"/>
  <c r="F80" i="134"/>
  <c r="E80" i="134"/>
  <c r="D80" i="134"/>
  <c r="C80" i="134"/>
  <c r="B80" i="134"/>
  <c r="Q79" i="134"/>
  <c r="O79" i="134"/>
  <c r="N79" i="134"/>
  <c r="M79" i="134"/>
  <c r="L79" i="134"/>
  <c r="K79" i="134"/>
  <c r="J79" i="134"/>
  <c r="I79" i="134"/>
  <c r="H79" i="134"/>
  <c r="G79" i="134"/>
  <c r="F79" i="134"/>
  <c r="E79" i="134"/>
  <c r="D79" i="134"/>
  <c r="C79" i="134"/>
  <c r="B79" i="134"/>
  <c r="P78" i="134"/>
  <c r="R78" i="134" s="1"/>
  <c r="P77" i="134"/>
  <c r="R77" i="134" s="1"/>
  <c r="P76" i="134"/>
  <c r="P75" i="134"/>
  <c r="P74" i="134"/>
  <c r="R74" i="134" s="1"/>
  <c r="P73" i="134"/>
  <c r="R73" i="134" s="1"/>
  <c r="P72" i="134"/>
  <c r="R72" i="134" s="1"/>
  <c r="P71" i="134"/>
  <c r="P70" i="134"/>
  <c r="R70" i="134" s="1"/>
  <c r="P69" i="134"/>
  <c r="R69" i="134" s="1"/>
  <c r="P68" i="134"/>
  <c r="R68" i="134" s="1"/>
  <c r="P67" i="134"/>
  <c r="I6" i="150"/>
  <c r="J6" i="150"/>
  <c r="K6" i="150"/>
  <c r="L6" i="150"/>
  <c r="M6" i="150"/>
  <c r="N6" i="150"/>
  <c r="O6" i="150"/>
  <c r="I7" i="150"/>
  <c r="J7" i="150"/>
  <c r="K7" i="150"/>
  <c r="L7" i="150"/>
  <c r="M7" i="150"/>
  <c r="N7" i="150"/>
  <c r="O7" i="150"/>
  <c r="I8" i="150"/>
  <c r="J8" i="150"/>
  <c r="K8" i="150"/>
  <c r="L8" i="150"/>
  <c r="M8" i="150"/>
  <c r="N8" i="150"/>
  <c r="O8" i="150"/>
  <c r="I9" i="150"/>
  <c r="J9" i="150"/>
  <c r="K9" i="150"/>
  <c r="L9" i="150"/>
  <c r="M9" i="150"/>
  <c r="N9" i="150"/>
  <c r="O9" i="150"/>
  <c r="O5" i="150"/>
  <c r="N5" i="150"/>
  <c r="M5" i="150"/>
  <c r="L5" i="150"/>
  <c r="K5" i="150"/>
  <c r="J5" i="150"/>
  <c r="I5" i="150"/>
  <c r="H5" i="150"/>
  <c r="H114" i="112"/>
  <c r="F114" i="112"/>
  <c r="E114" i="112"/>
  <c r="G111" i="112" s="1"/>
  <c r="D114" i="112"/>
  <c r="K113" i="112"/>
  <c r="H113" i="112"/>
  <c r="G113" i="112"/>
  <c r="K112" i="112"/>
  <c r="H112" i="112"/>
  <c r="K111" i="112"/>
  <c r="H111" i="112"/>
  <c r="K110" i="112"/>
  <c r="H110" i="112"/>
  <c r="G110" i="112"/>
  <c r="K109" i="112"/>
  <c r="H109" i="112"/>
  <c r="G109" i="112"/>
  <c r="F107" i="112"/>
  <c r="E107" i="112"/>
  <c r="G105" i="112" s="1"/>
  <c r="D107" i="112"/>
  <c r="K106" i="112"/>
  <c r="H106" i="112"/>
  <c r="G106" i="112"/>
  <c r="K105" i="112"/>
  <c r="H105" i="112"/>
  <c r="K104" i="112"/>
  <c r="H104" i="112"/>
  <c r="K103" i="112"/>
  <c r="H103" i="112"/>
  <c r="K102" i="112"/>
  <c r="H102" i="112"/>
  <c r="F100" i="112"/>
  <c r="E100" i="112"/>
  <c r="G98" i="112" s="1"/>
  <c r="D100" i="112"/>
  <c r="K99" i="112"/>
  <c r="H99" i="112"/>
  <c r="K98" i="112"/>
  <c r="H98" i="112"/>
  <c r="K97" i="112"/>
  <c r="H97" i="112"/>
  <c r="K96" i="112"/>
  <c r="H96" i="112"/>
  <c r="K95" i="112"/>
  <c r="H95" i="112"/>
  <c r="F93" i="112"/>
  <c r="E93" i="112"/>
  <c r="H93" i="112" s="1"/>
  <c r="D93" i="112"/>
  <c r="K92" i="112"/>
  <c r="H92" i="112"/>
  <c r="K91" i="112"/>
  <c r="H91" i="112"/>
  <c r="K90" i="112"/>
  <c r="H90" i="112"/>
  <c r="K89" i="112"/>
  <c r="H89" i="112"/>
  <c r="K88" i="112"/>
  <c r="H88" i="112"/>
  <c r="F86" i="112"/>
  <c r="E86" i="112"/>
  <c r="G83" i="112" s="1"/>
  <c r="D86" i="112"/>
  <c r="K85" i="112"/>
  <c r="H85" i="112"/>
  <c r="K84" i="112"/>
  <c r="H84" i="112"/>
  <c r="K83" i="112"/>
  <c r="H83" i="112"/>
  <c r="K82" i="112"/>
  <c r="H82" i="112"/>
  <c r="K81" i="112"/>
  <c r="H81" i="112"/>
  <c r="G81" i="112"/>
  <c r="H79" i="112"/>
  <c r="F79" i="112"/>
  <c r="E79" i="112"/>
  <c r="G77" i="112" s="1"/>
  <c r="D79" i="112"/>
  <c r="K78" i="112"/>
  <c r="H78" i="112"/>
  <c r="G78" i="112"/>
  <c r="K77" i="112"/>
  <c r="H77" i="112"/>
  <c r="K76" i="112"/>
  <c r="H76" i="112"/>
  <c r="K75" i="112"/>
  <c r="H75" i="112"/>
  <c r="K74" i="112"/>
  <c r="H74" i="112"/>
  <c r="F72" i="112"/>
  <c r="E72" i="112"/>
  <c r="G70" i="112" s="1"/>
  <c r="D72" i="112"/>
  <c r="K71" i="112"/>
  <c r="H71" i="112"/>
  <c r="K70" i="112"/>
  <c r="H70" i="112"/>
  <c r="K69" i="112"/>
  <c r="H69" i="112"/>
  <c r="K68" i="112"/>
  <c r="H68" i="112"/>
  <c r="K67" i="112"/>
  <c r="H67" i="112"/>
  <c r="AE61" i="205"/>
  <c r="AE59" i="205" s="1"/>
  <c r="AD61" i="205"/>
  <c r="AC61" i="205"/>
  <c r="AB61" i="205"/>
  <c r="AA61" i="205"/>
  <c r="Z61" i="205"/>
  <c r="Y61" i="205"/>
  <c r="X61" i="205"/>
  <c r="AE60" i="205"/>
  <c r="AD60" i="205"/>
  <c r="AC60" i="205"/>
  <c r="AB60" i="205"/>
  <c r="AA60" i="205"/>
  <c r="Z60" i="205"/>
  <c r="Z59" i="205" s="1"/>
  <c r="Y60" i="205"/>
  <c r="X60" i="205"/>
  <c r="W60" i="205"/>
  <c r="W59" i="205"/>
  <c r="AE58" i="205"/>
  <c r="AD58" i="205"/>
  <c r="AC58" i="205"/>
  <c r="AB58" i="205"/>
  <c r="AA58" i="205"/>
  <c r="Z58" i="205"/>
  <c r="Y58" i="205"/>
  <c r="X58" i="205"/>
  <c r="AE56" i="205"/>
  <c r="AD56" i="205"/>
  <c r="AC56" i="205"/>
  <c r="AB56" i="205"/>
  <c r="AA56" i="205"/>
  <c r="Z56" i="205"/>
  <c r="Y56" i="205"/>
  <c r="X56" i="205"/>
  <c r="W56" i="205"/>
  <c r="AE55" i="205"/>
  <c r="AD55" i="205"/>
  <c r="AC55" i="205"/>
  <c r="AB55" i="205"/>
  <c r="AA55" i="205"/>
  <c r="Z55" i="205"/>
  <c r="Y55" i="205"/>
  <c r="X55" i="205"/>
  <c r="W55" i="205"/>
  <c r="AE54" i="205"/>
  <c r="AD54" i="205"/>
  <c r="AC54" i="205"/>
  <c r="AB54" i="205"/>
  <c r="AA54" i="205"/>
  <c r="Z54" i="205"/>
  <c r="Y54" i="205"/>
  <c r="X54" i="205"/>
  <c r="W54" i="205"/>
  <c r="AE53" i="205"/>
  <c r="AD53" i="205"/>
  <c r="AC53" i="205"/>
  <c r="AB53" i="205"/>
  <c r="AA53" i="205"/>
  <c r="Z53" i="205"/>
  <c r="Y53" i="205"/>
  <c r="X53" i="205"/>
  <c r="W53" i="205"/>
  <c r="AE52" i="205"/>
  <c r="AD52" i="205"/>
  <c r="AC52" i="205"/>
  <c r="AB52" i="205"/>
  <c r="AA52" i="205"/>
  <c r="Z52" i="205"/>
  <c r="Y52" i="205"/>
  <c r="X52" i="205"/>
  <c r="W52" i="205"/>
  <c r="AE51" i="205"/>
  <c r="AD51" i="205"/>
  <c r="AC51" i="205"/>
  <c r="AB51" i="205"/>
  <c r="AA51" i="205"/>
  <c r="Z51" i="205"/>
  <c r="Y51" i="205"/>
  <c r="X51" i="205"/>
  <c r="W51" i="205"/>
  <c r="AE50" i="205"/>
  <c r="AD50" i="205"/>
  <c r="AC50" i="205"/>
  <c r="AB50" i="205"/>
  <c r="AA50" i="205"/>
  <c r="Z50" i="205"/>
  <c r="Y50" i="205"/>
  <c r="X50" i="205"/>
  <c r="W50" i="205"/>
  <c r="AE49" i="205"/>
  <c r="AD49" i="205"/>
  <c r="AC49" i="205"/>
  <c r="AB49" i="205"/>
  <c r="AA49" i="205"/>
  <c r="Z49" i="205"/>
  <c r="Y49" i="205"/>
  <c r="X49" i="205"/>
  <c r="AE48" i="205"/>
  <c r="AD48" i="205"/>
  <c r="AC48" i="205"/>
  <c r="AB48" i="205"/>
  <c r="AA48" i="205"/>
  <c r="Z48" i="205"/>
  <c r="Y48" i="205"/>
  <c r="X48" i="205"/>
  <c r="W48" i="205"/>
  <c r="AE47" i="205"/>
  <c r="AD47" i="205"/>
  <c r="AC47" i="205"/>
  <c r="AB47" i="205"/>
  <c r="AA47" i="205"/>
  <c r="Z47" i="205"/>
  <c r="Y47" i="205"/>
  <c r="X47" i="205"/>
  <c r="W47" i="205"/>
  <c r="AE46" i="205"/>
  <c r="AD46" i="205"/>
  <c r="AC46" i="205"/>
  <c r="AB46" i="205"/>
  <c r="AA46" i="205"/>
  <c r="Z46" i="205"/>
  <c r="Y46" i="205"/>
  <c r="X46" i="205"/>
  <c r="W46" i="205"/>
  <c r="AE45" i="205"/>
  <c r="AD45" i="205"/>
  <c r="AC45" i="205"/>
  <c r="AB45" i="205"/>
  <c r="AA45" i="205"/>
  <c r="Z45" i="205"/>
  <c r="Y45" i="205"/>
  <c r="X45" i="205"/>
  <c r="W45" i="205"/>
  <c r="AE44" i="205"/>
  <c r="AD44" i="205"/>
  <c r="AC44" i="205"/>
  <c r="AB44" i="205"/>
  <c r="AA44" i="205"/>
  <c r="Z44" i="205"/>
  <c r="Y44" i="205"/>
  <c r="X44" i="205"/>
  <c r="W44" i="205"/>
  <c r="AE43" i="205"/>
  <c r="AD43" i="205"/>
  <c r="AC43" i="205"/>
  <c r="AB43" i="205"/>
  <c r="AA43" i="205"/>
  <c r="Z43" i="205"/>
  <c r="Y43" i="205"/>
  <c r="X43" i="205"/>
  <c r="W43" i="205"/>
  <c r="AE42" i="205"/>
  <c r="AD42" i="205"/>
  <c r="AC42" i="205"/>
  <c r="AB42" i="205"/>
  <c r="AA42" i="205"/>
  <c r="Z42" i="205"/>
  <c r="Y42" i="205"/>
  <c r="X42" i="205"/>
  <c r="W42" i="205"/>
  <c r="AD41" i="205"/>
  <c r="AC41" i="205"/>
  <c r="AB41" i="205"/>
  <c r="AA41" i="205"/>
  <c r="Z41" i="205"/>
  <c r="Y41" i="205"/>
  <c r="X41" i="205"/>
  <c r="AE40" i="205"/>
  <c r="AD40" i="205"/>
  <c r="AC40" i="205"/>
  <c r="AB40" i="205"/>
  <c r="AA40" i="205"/>
  <c r="Z40" i="205"/>
  <c r="Y40" i="205"/>
  <c r="X40" i="205"/>
  <c r="W40" i="205"/>
  <c r="AE39" i="205"/>
  <c r="AD39" i="205"/>
  <c r="AC39" i="205"/>
  <c r="AB39" i="205"/>
  <c r="AA39" i="205"/>
  <c r="Z39" i="205"/>
  <c r="Y39" i="205"/>
  <c r="X39" i="205"/>
  <c r="W39" i="205"/>
  <c r="AE38" i="205"/>
  <c r="AD38" i="205"/>
  <c r="AC38" i="205"/>
  <c r="AB38" i="205"/>
  <c r="AA38" i="205"/>
  <c r="Z38" i="205"/>
  <c r="Y38" i="205"/>
  <c r="X38" i="205"/>
  <c r="W38" i="205"/>
  <c r="K107" i="112" l="1"/>
  <c r="P82" i="134"/>
  <c r="AD59" i="205"/>
  <c r="G112" i="112"/>
  <c r="G114" i="112" s="1"/>
  <c r="R76" i="134"/>
  <c r="P80" i="134"/>
  <c r="H72" i="112"/>
  <c r="G71" i="112"/>
  <c r="G92" i="112"/>
  <c r="G84" i="112"/>
  <c r="H86" i="112"/>
  <c r="G82" i="112"/>
  <c r="G85" i="112"/>
  <c r="K79" i="112"/>
  <c r="K72" i="112"/>
  <c r="K93" i="112"/>
  <c r="Y59" i="205"/>
  <c r="AA59" i="205"/>
  <c r="AC59" i="205"/>
  <c r="P85" i="134"/>
  <c r="P84" i="134"/>
  <c r="P81" i="134"/>
  <c r="K86" i="112"/>
  <c r="G99" i="112"/>
  <c r="K114" i="112"/>
  <c r="K100" i="112"/>
  <c r="H107" i="112"/>
  <c r="H100" i="112"/>
  <c r="R82" i="134"/>
  <c r="P98" i="134"/>
  <c r="R67" i="134"/>
  <c r="R71" i="134"/>
  <c r="R80" i="134" s="1"/>
  <c r="R75" i="134"/>
  <c r="R84" i="134" s="1"/>
  <c r="P79" i="134"/>
  <c r="P83" i="134"/>
  <c r="G88" i="112"/>
  <c r="G89" i="112"/>
  <c r="G90" i="112"/>
  <c r="G91" i="112"/>
  <c r="G67" i="112"/>
  <c r="G68" i="112"/>
  <c r="G69" i="112"/>
  <c r="G95" i="112"/>
  <c r="G96" i="112"/>
  <c r="G97" i="112"/>
  <c r="G74" i="112"/>
  <c r="G75" i="112"/>
  <c r="G76" i="112"/>
  <c r="G102" i="112"/>
  <c r="G103" i="112"/>
  <c r="G104" i="112"/>
  <c r="AB59" i="205"/>
  <c r="X59" i="205"/>
  <c r="G86" i="112" l="1"/>
  <c r="G100" i="112"/>
  <c r="R81" i="134"/>
  <c r="R85" i="134"/>
  <c r="R98" i="134" s="1"/>
  <c r="R83" i="134"/>
  <c r="R79" i="134"/>
  <c r="G79" i="112"/>
  <c r="G107" i="112"/>
  <c r="G72" i="112"/>
  <c r="G93" i="112"/>
  <c r="E58" i="52" l="1"/>
  <c r="E57" i="52"/>
  <c r="E56" i="52"/>
  <c r="E55" i="52"/>
  <c r="E53" i="52"/>
  <c r="E52" i="52"/>
  <c r="E51" i="52"/>
  <c r="E50" i="52"/>
  <c r="E49" i="52"/>
  <c r="E48" i="52"/>
  <c r="E47" i="52"/>
  <c r="E46" i="52"/>
  <c r="E45" i="52"/>
  <c r="E44" i="52"/>
  <c r="E43" i="52"/>
  <c r="E42" i="52"/>
  <c r="E40" i="52"/>
  <c r="E39" i="52"/>
  <c r="E38" i="52"/>
  <c r="E37" i="52"/>
  <c r="E32" i="52"/>
  <c r="E28" i="52"/>
  <c r="E27" i="52"/>
  <c r="E26" i="52"/>
  <c r="E24" i="52"/>
  <c r="E21" i="52"/>
  <c r="E18" i="52"/>
  <c r="E15" i="52"/>
  <c r="E14" i="52"/>
  <c r="E10" i="52"/>
  <c r="E9" i="52"/>
  <c r="E8" i="52"/>
  <c r="E7" i="52"/>
  <c r="E6" i="52"/>
  <c r="A8" i="52" l="1"/>
  <c r="B8" i="52"/>
  <c r="A37" i="52"/>
  <c r="B37" i="52"/>
  <c r="B46" i="52"/>
  <c r="A46" i="52"/>
  <c r="A50" i="52"/>
  <c r="B50" i="52"/>
  <c r="B9" i="52"/>
  <c r="A9" i="52"/>
  <c r="B18" i="52"/>
  <c r="A18" i="52"/>
  <c r="B27" i="52"/>
  <c r="A27" i="52"/>
  <c r="B38" i="52"/>
  <c r="A38" i="52"/>
  <c r="B43" i="52"/>
  <c r="A43" i="52"/>
  <c r="A51" i="52"/>
  <c r="B51" i="52"/>
  <c r="B26" i="52"/>
  <c r="A26" i="52"/>
  <c r="A42" i="52"/>
  <c r="B42" i="52"/>
  <c r="B6" i="52"/>
  <c r="A6" i="52"/>
  <c r="A10" i="52"/>
  <c r="B10" i="52"/>
  <c r="B21" i="52"/>
  <c r="A21" i="52"/>
  <c r="B39" i="52"/>
  <c r="A39" i="52"/>
  <c r="B44" i="52"/>
  <c r="A44" i="52"/>
  <c r="B48" i="52"/>
  <c r="A48" i="52"/>
  <c r="A57" i="52"/>
  <c r="B57" i="52"/>
  <c r="B15" i="52"/>
  <c r="A15" i="52"/>
  <c r="A7" i="52"/>
  <c r="B7" i="52"/>
  <c r="B14" i="52"/>
  <c r="A14" i="52"/>
  <c r="A24" i="52"/>
  <c r="B24" i="52"/>
  <c r="A32" i="52"/>
  <c r="B32" i="52"/>
  <c r="A40" i="52"/>
  <c r="B40" i="52"/>
  <c r="A45" i="52"/>
  <c r="B45" i="52"/>
  <c r="B49" i="52"/>
  <c r="A49" i="52"/>
  <c r="B53" i="52"/>
  <c r="A53" i="52"/>
  <c r="A56" i="52"/>
  <c r="B56" i="52"/>
  <c r="A55" i="52"/>
  <c r="B55" i="52"/>
  <c r="B52" i="52"/>
  <c r="A52" i="52"/>
  <c r="B28" i="52"/>
  <c r="A28" i="52"/>
  <c r="A47" i="52"/>
  <c r="B47" i="52"/>
  <c r="A58" i="52"/>
  <c r="B58" i="52"/>
  <c r="E31" i="52"/>
  <c r="E25" i="52"/>
  <c r="E17" i="52"/>
  <c r="E11" i="52"/>
  <c r="E54" i="52"/>
  <c r="E41" i="52"/>
  <c r="E36" i="52"/>
  <c r="E35" i="52"/>
  <c r="E34" i="52"/>
  <c r="E33" i="52"/>
  <c r="E30" i="52"/>
  <c r="E29" i="52"/>
  <c r="E23" i="52"/>
  <c r="E22" i="52"/>
  <c r="E20" i="52"/>
  <c r="E19" i="52"/>
  <c r="E16" i="52"/>
  <c r="E13" i="52"/>
  <c r="E12" i="52"/>
  <c r="E5" i="52"/>
  <c r="E4" i="52"/>
  <c r="E3" i="52"/>
  <c r="A19" i="52" l="1"/>
  <c r="B19" i="52"/>
  <c r="A11" i="52"/>
  <c r="B11" i="52"/>
  <c r="B36" i="52"/>
  <c r="A36" i="52"/>
  <c r="A17" i="52"/>
  <c r="B17" i="52"/>
  <c r="A29" i="52"/>
  <c r="B29" i="52"/>
  <c r="A20" i="52"/>
  <c r="B20" i="52"/>
  <c r="B13" i="52"/>
  <c r="A13" i="52"/>
  <c r="B22" i="52"/>
  <c r="A22" i="52"/>
  <c r="A33" i="52"/>
  <c r="B33" i="52"/>
  <c r="A41" i="52"/>
  <c r="B41" i="52"/>
  <c r="A25" i="52"/>
  <c r="B25" i="52"/>
  <c r="B5" i="52"/>
  <c r="A5" i="52"/>
  <c r="B35" i="52"/>
  <c r="A35" i="52"/>
  <c r="B30" i="52"/>
  <c r="A30" i="52"/>
  <c r="A16" i="52"/>
  <c r="B16" i="52"/>
  <c r="B23" i="52"/>
  <c r="A23" i="52"/>
  <c r="A34" i="52"/>
  <c r="B34" i="52"/>
  <c r="B31" i="52"/>
  <c r="A31" i="52"/>
  <c r="B54" i="52"/>
  <c r="A54" i="52"/>
  <c r="A12" i="52"/>
  <c r="B12" i="52"/>
  <c r="B3" i="52"/>
  <c r="A3" i="52"/>
  <c r="B4" i="52"/>
  <c r="A4" i="52"/>
  <c r="C27" i="204"/>
  <c r="C28" i="204"/>
  <c r="C29" i="204"/>
  <c r="C30" i="204"/>
  <c r="C31" i="204"/>
  <c r="C32" i="204"/>
  <c r="C33" i="204"/>
  <c r="C34" i="204"/>
  <c r="C35" i="204"/>
  <c r="C26" i="204"/>
  <c r="C42" i="114" l="1"/>
  <c r="K27" i="114" s="1"/>
  <c r="K16" i="114" l="1"/>
  <c r="K20" i="114"/>
  <c r="K24" i="114"/>
  <c r="K17" i="114"/>
  <c r="K21" i="114"/>
  <c r="K25" i="114"/>
  <c r="K14" i="114"/>
  <c r="K18" i="114"/>
  <c r="K22" i="114"/>
  <c r="K26" i="114"/>
  <c r="K15" i="114"/>
  <c r="K19" i="114"/>
  <c r="K23" i="114"/>
  <c r="O53" i="208"/>
  <c r="O54" i="208"/>
  <c r="O52" i="208"/>
  <c r="K28" i="114" l="1"/>
  <c r="P47" i="208"/>
  <c r="Q47" i="208"/>
  <c r="R47" i="208"/>
  <c r="S47" i="208"/>
  <c r="T47" i="208"/>
  <c r="U47" i="208"/>
  <c r="V47" i="208"/>
  <c r="W47" i="208"/>
  <c r="X47" i="208"/>
  <c r="Y47" i="208"/>
  <c r="W54" i="208" l="1"/>
  <c r="W52" i="208"/>
  <c r="W53" i="208"/>
  <c r="S54" i="208"/>
  <c r="S52" i="208"/>
  <c r="S53" i="208"/>
  <c r="R52" i="208"/>
  <c r="R53" i="208"/>
  <c r="R54" i="208"/>
  <c r="Y53" i="208"/>
  <c r="Y54" i="208"/>
  <c r="Y52" i="208"/>
  <c r="U53" i="208"/>
  <c r="U54" i="208"/>
  <c r="U52" i="208"/>
  <c r="U55" i="208" s="1"/>
  <c r="Q53" i="208"/>
  <c r="Q54" i="208"/>
  <c r="Q52" i="208"/>
  <c r="V52" i="208"/>
  <c r="V53" i="208"/>
  <c r="V54" i="208"/>
  <c r="X54" i="208"/>
  <c r="X52" i="208"/>
  <c r="X53" i="208"/>
  <c r="T54" i="208"/>
  <c r="T52" i="208"/>
  <c r="T53" i="208"/>
  <c r="P53" i="208"/>
  <c r="P54" i="208"/>
  <c r="P52" i="208"/>
  <c r="D46" i="196"/>
  <c r="E46" i="196"/>
  <c r="D47" i="196"/>
  <c r="E47" i="196"/>
  <c r="D48" i="196"/>
  <c r="E48" i="196"/>
  <c r="D49" i="196"/>
  <c r="E49" i="196"/>
  <c r="D50" i="196"/>
  <c r="E50" i="196"/>
  <c r="D51" i="196"/>
  <c r="E51" i="196"/>
  <c r="D52" i="196"/>
  <c r="E52" i="196"/>
  <c r="E45" i="196"/>
  <c r="D45" i="196"/>
  <c r="C47" i="196"/>
  <c r="C48" i="196"/>
  <c r="C49" i="196"/>
  <c r="C50" i="196"/>
  <c r="C51" i="196"/>
  <c r="C52" i="196"/>
  <c r="C46" i="196"/>
  <c r="X55" i="208" l="1"/>
  <c r="R55" i="208"/>
  <c r="V55" i="208"/>
  <c r="P55" i="208"/>
  <c r="Q55" i="208"/>
  <c r="Y55" i="208"/>
  <c r="T55" i="208"/>
  <c r="W55" i="208"/>
  <c r="S55" i="208"/>
  <c r="C23" i="196" l="1"/>
  <c r="C31" i="196"/>
  <c r="C15" i="196"/>
  <c r="T23" i="124" l="1"/>
  <c r="U23" i="124"/>
  <c r="V23" i="124"/>
  <c r="W23" i="124"/>
  <c r="X23" i="124"/>
  <c r="Y23" i="124"/>
  <c r="Z23" i="124"/>
  <c r="AA23" i="124"/>
  <c r="AB23" i="124"/>
  <c r="AC23" i="124"/>
  <c r="AD23" i="124"/>
  <c r="AE23" i="124"/>
  <c r="T24" i="124"/>
  <c r="U24" i="124"/>
  <c r="V24" i="124"/>
  <c r="W24" i="124"/>
  <c r="X24" i="124"/>
  <c r="Y24" i="124"/>
  <c r="Z24" i="124"/>
  <c r="AA24" i="124"/>
  <c r="AB24" i="124"/>
  <c r="AC24" i="124"/>
  <c r="AD24" i="124"/>
  <c r="AE24" i="124"/>
  <c r="T25" i="124"/>
  <c r="U25" i="124"/>
  <c r="V25" i="124"/>
  <c r="W25" i="124"/>
  <c r="X25" i="124"/>
  <c r="Y25" i="124"/>
  <c r="Z25" i="124"/>
  <c r="AA25" i="124"/>
  <c r="AB25" i="124"/>
  <c r="AC25" i="124"/>
  <c r="AD25" i="124"/>
  <c r="AE25" i="124"/>
  <c r="T26" i="124"/>
  <c r="U26" i="124"/>
  <c r="V26" i="124"/>
  <c r="W26" i="124"/>
  <c r="X26" i="124"/>
  <c r="Y26" i="124"/>
  <c r="Z26" i="124"/>
  <c r="AA26" i="124"/>
  <c r="AB26" i="124"/>
  <c r="AC26" i="124"/>
  <c r="AD26" i="124"/>
  <c r="AE26" i="124"/>
  <c r="T27" i="124"/>
  <c r="U27" i="124"/>
  <c r="V27" i="124"/>
  <c r="W27" i="124"/>
  <c r="X27" i="124"/>
  <c r="Y27" i="124"/>
  <c r="Z27" i="124"/>
  <c r="AA27" i="124"/>
  <c r="AB27" i="124"/>
  <c r="AC27" i="124"/>
  <c r="AD27" i="124"/>
  <c r="AE27" i="124"/>
  <c r="T28" i="124"/>
  <c r="U28" i="124"/>
  <c r="V28" i="124"/>
  <c r="W28" i="124"/>
  <c r="X28" i="124"/>
  <c r="Y28" i="124"/>
  <c r="Z28" i="124"/>
  <c r="AA28" i="124"/>
  <c r="AB28" i="124"/>
  <c r="AC28" i="124"/>
  <c r="AD28" i="124"/>
  <c r="AE28" i="124"/>
  <c r="T29" i="124"/>
  <c r="U29" i="124"/>
  <c r="V29" i="124"/>
  <c r="W29" i="124"/>
  <c r="X29" i="124"/>
  <c r="Y29" i="124"/>
  <c r="Z29" i="124"/>
  <c r="AA29" i="124"/>
  <c r="AB29" i="124"/>
  <c r="AC29" i="124"/>
  <c r="AD29" i="124"/>
  <c r="AE29" i="124"/>
  <c r="T30" i="124"/>
  <c r="U30" i="124"/>
  <c r="V30" i="124"/>
  <c r="W30" i="124"/>
  <c r="X30" i="124"/>
  <c r="Y30" i="124"/>
  <c r="Z30" i="124"/>
  <c r="AA30" i="124"/>
  <c r="AB30" i="124"/>
  <c r="AC30" i="124"/>
  <c r="AD30" i="124"/>
  <c r="AE30" i="124"/>
  <c r="T31" i="124"/>
  <c r="U31" i="124"/>
  <c r="V31" i="124"/>
  <c r="W31" i="124"/>
  <c r="X31" i="124"/>
  <c r="Y31" i="124"/>
  <c r="Z31" i="124"/>
  <c r="AA31" i="124"/>
  <c r="AB31" i="124"/>
  <c r="AC31" i="124"/>
  <c r="AD31" i="124"/>
  <c r="AE31" i="124"/>
  <c r="U22" i="124"/>
  <c r="V22" i="124"/>
  <c r="W22" i="124"/>
  <c r="X22" i="124"/>
  <c r="Y22" i="124"/>
  <c r="Z22" i="124"/>
  <c r="AA22" i="124"/>
  <c r="AB22" i="124"/>
  <c r="AC22" i="124"/>
  <c r="AD22" i="124"/>
  <c r="AE22" i="124"/>
  <c r="T22" i="124"/>
  <c r="C22" i="200" l="1"/>
  <c r="C14" i="200"/>
  <c r="E14" i="200" l="1"/>
  <c r="B17" i="193" l="1"/>
  <c r="C17" i="193"/>
  <c r="D17" i="193"/>
  <c r="E17" i="193"/>
  <c r="F17" i="193"/>
  <c r="G17" i="193"/>
  <c r="H17" i="193"/>
  <c r="I17" i="193"/>
  <c r="J17" i="193"/>
  <c r="K17" i="193"/>
  <c r="L17" i="193"/>
  <c r="M17" i="193"/>
  <c r="N17" i="193"/>
  <c r="B18" i="193"/>
  <c r="C18" i="193"/>
  <c r="D18" i="193"/>
  <c r="E18" i="193"/>
  <c r="F18" i="193"/>
  <c r="G18" i="193"/>
  <c r="H18" i="193"/>
  <c r="I18" i="193"/>
  <c r="J18" i="193"/>
  <c r="K18" i="193"/>
  <c r="L18" i="193"/>
  <c r="M18" i="193"/>
  <c r="N18" i="193"/>
  <c r="B19" i="193"/>
  <c r="C19" i="193"/>
  <c r="D19" i="193"/>
  <c r="E19" i="193"/>
  <c r="F19" i="193"/>
  <c r="G19" i="193"/>
  <c r="H19" i="193"/>
  <c r="I19" i="193"/>
  <c r="J19" i="193"/>
  <c r="K19" i="193"/>
  <c r="L19" i="193"/>
  <c r="M19" i="193"/>
  <c r="N19" i="193"/>
  <c r="B20" i="193"/>
  <c r="C20" i="193"/>
  <c r="D20" i="193"/>
  <c r="E20" i="193"/>
  <c r="F20" i="193"/>
  <c r="G20" i="193"/>
  <c r="H20" i="193"/>
  <c r="I20" i="193"/>
  <c r="J20" i="193"/>
  <c r="K20" i="193"/>
  <c r="L20" i="193"/>
  <c r="M20" i="193"/>
  <c r="N20" i="193"/>
  <c r="B21" i="193"/>
  <c r="C21" i="193"/>
  <c r="D21" i="193"/>
  <c r="E21" i="193"/>
  <c r="F21" i="193"/>
  <c r="G21" i="193"/>
  <c r="H21" i="193"/>
  <c r="I21" i="193"/>
  <c r="J21" i="193"/>
  <c r="K21" i="193"/>
  <c r="L21" i="193"/>
  <c r="M21" i="193"/>
  <c r="N21" i="193"/>
  <c r="D26" i="110" l="1"/>
  <c r="E26" i="110"/>
  <c r="F26" i="110"/>
  <c r="D35" i="110"/>
  <c r="E35" i="110"/>
  <c r="F35" i="110"/>
  <c r="H7" i="170" l="1"/>
  <c r="N8" i="198" l="1"/>
  <c r="H51" i="110" l="1"/>
  <c r="H7" i="173"/>
  <c r="H7" i="166"/>
  <c r="Q30" i="208" l="1"/>
  <c r="O6" i="208"/>
  <c r="O7" i="208"/>
  <c r="O8" i="208"/>
  <c r="O9" i="208"/>
  <c r="O10" i="208"/>
  <c r="O11" i="208"/>
  <c r="O12" i="208"/>
  <c r="O13" i="208"/>
  <c r="O14" i="208"/>
  <c r="O15" i="208"/>
  <c r="O16" i="208"/>
  <c r="O17" i="208"/>
  <c r="O18" i="208"/>
  <c r="O19" i="208"/>
  <c r="O20" i="208"/>
  <c r="O21" i="208"/>
  <c r="O22" i="208"/>
  <c r="O23" i="208"/>
  <c r="O24" i="208"/>
  <c r="O25" i="208"/>
  <c r="O26" i="208"/>
  <c r="O27" i="208"/>
  <c r="O28" i="208"/>
  <c r="O5" i="208"/>
  <c r="P6" i="208"/>
  <c r="Q6" i="208"/>
  <c r="R6" i="208"/>
  <c r="S6" i="208"/>
  <c r="T6" i="208"/>
  <c r="U6" i="208"/>
  <c r="V6" i="208"/>
  <c r="W6" i="208"/>
  <c r="X6" i="208"/>
  <c r="AC6" i="208" s="1"/>
  <c r="Y6" i="208"/>
  <c r="AD6" i="208" s="1"/>
  <c r="P7" i="208"/>
  <c r="Q7" i="208"/>
  <c r="R7" i="208"/>
  <c r="S7" i="208"/>
  <c r="T7" i="208"/>
  <c r="U7" i="208"/>
  <c r="V7" i="208"/>
  <c r="W7" i="208"/>
  <c r="X7" i="208"/>
  <c r="AC7" i="208" s="1"/>
  <c r="Y7" i="208"/>
  <c r="AD7" i="208" s="1"/>
  <c r="P8" i="208"/>
  <c r="Q8" i="208"/>
  <c r="R8" i="208"/>
  <c r="S8" i="208"/>
  <c r="T8" i="208"/>
  <c r="U8" i="208"/>
  <c r="V8" i="208"/>
  <c r="W8" i="208"/>
  <c r="X8" i="208"/>
  <c r="AC8" i="208" s="1"/>
  <c r="Y8" i="208"/>
  <c r="AD8" i="208" s="1"/>
  <c r="P9" i="208"/>
  <c r="Q9" i="208"/>
  <c r="R9" i="208"/>
  <c r="S9" i="208"/>
  <c r="T9" i="208"/>
  <c r="U9" i="208"/>
  <c r="V9" i="208"/>
  <c r="W9" i="208"/>
  <c r="X9" i="208"/>
  <c r="AC9" i="208" s="1"/>
  <c r="Y9" i="208"/>
  <c r="AD9" i="208" s="1"/>
  <c r="P10" i="208"/>
  <c r="Q10" i="208"/>
  <c r="R10" i="208"/>
  <c r="S10" i="208"/>
  <c r="T10" i="208"/>
  <c r="U10" i="208"/>
  <c r="V10" i="208"/>
  <c r="W10" i="208"/>
  <c r="X10" i="208"/>
  <c r="AC10" i="208" s="1"/>
  <c r="Y10" i="208"/>
  <c r="AD10" i="208" s="1"/>
  <c r="P11" i="208"/>
  <c r="Q11" i="208"/>
  <c r="R11" i="208"/>
  <c r="S11" i="208"/>
  <c r="T11" i="208"/>
  <c r="U11" i="208"/>
  <c r="V11" i="208"/>
  <c r="W11" i="208"/>
  <c r="X11" i="208"/>
  <c r="AC11" i="208" s="1"/>
  <c r="Y11" i="208"/>
  <c r="AD11" i="208" s="1"/>
  <c r="P12" i="208"/>
  <c r="Q12" i="208"/>
  <c r="R12" i="208"/>
  <c r="S12" i="208"/>
  <c r="T12" i="208"/>
  <c r="U12" i="208"/>
  <c r="V12" i="208"/>
  <c r="W12" i="208"/>
  <c r="X12" i="208"/>
  <c r="AC12" i="208" s="1"/>
  <c r="Y12" i="208"/>
  <c r="AD12" i="208" s="1"/>
  <c r="P13" i="208"/>
  <c r="Q13" i="208"/>
  <c r="R13" i="208"/>
  <c r="S13" i="208"/>
  <c r="T13" i="208"/>
  <c r="U13" i="208"/>
  <c r="V13" i="208"/>
  <c r="W13" i="208"/>
  <c r="X13" i="208"/>
  <c r="AC13" i="208" s="1"/>
  <c r="Y13" i="208"/>
  <c r="AD13" i="208" s="1"/>
  <c r="P14" i="208"/>
  <c r="Q14" i="208"/>
  <c r="R14" i="208"/>
  <c r="S14" i="208"/>
  <c r="T14" i="208"/>
  <c r="U14" i="208"/>
  <c r="V14" i="208"/>
  <c r="W14" i="208"/>
  <c r="X14" i="208"/>
  <c r="AC14" i="208" s="1"/>
  <c r="Y14" i="208"/>
  <c r="AD14" i="208" s="1"/>
  <c r="P15" i="208"/>
  <c r="Q15" i="208"/>
  <c r="R15" i="208"/>
  <c r="S15" i="208"/>
  <c r="T15" i="208"/>
  <c r="U15" i="208"/>
  <c r="V15" i="208"/>
  <c r="W15" i="208"/>
  <c r="X15" i="208"/>
  <c r="AC15" i="208" s="1"/>
  <c r="Y15" i="208"/>
  <c r="AD15" i="208" s="1"/>
  <c r="P16" i="208"/>
  <c r="Q16" i="208"/>
  <c r="R16" i="208"/>
  <c r="S16" i="208"/>
  <c r="T16" i="208"/>
  <c r="U16" i="208"/>
  <c r="V16" i="208"/>
  <c r="W16" i="208"/>
  <c r="X16" i="208"/>
  <c r="AC16" i="208" s="1"/>
  <c r="Y16" i="208"/>
  <c r="AD16" i="208" s="1"/>
  <c r="P17" i="208"/>
  <c r="Q17" i="208"/>
  <c r="R17" i="208"/>
  <c r="S17" i="208"/>
  <c r="T17" i="208"/>
  <c r="U17" i="208"/>
  <c r="V17" i="208"/>
  <c r="W17" i="208"/>
  <c r="X17" i="208"/>
  <c r="AC17" i="208" s="1"/>
  <c r="Y17" i="208"/>
  <c r="AD17" i="208" s="1"/>
  <c r="P18" i="208"/>
  <c r="Q18" i="208"/>
  <c r="R18" i="208"/>
  <c r="S18" i="208"/>
  <c r="T18" i="208"/>
  <c r="U18" i="208"/>
  <c r="V18" i="208"/>
  <c r="W18" i="208"/>
  <c r="X18" i="208"/>
  <c r="AC18" i="208" s="1"/>
  <c r="Y18" i="208"/>
  <c r="AD18" i="208" s="1"/>
  <c r="P19" i="208"/>
  <c r="Q19" i="208"/>
  <c r="R19" i="208"/>
  <c r="S19" i="208"/>
  <c r="T19" i="208"/>
  <c r="U19" i="208"/>
  <c r="V19" i="208"/>
  <c r="W19" i="208"/>
  <c r="X19" i="208"/>
  <c r="AC19" i="208" s="1"/>
  <c r="Y19" i="208"/>
  <c r="AD19" i="208" s="1"/>
  <c r="P20" i="208"/>
  <c r="Q20" i="208"/>
  <c r="R20" i="208"/>
  <c r="S20" i="208"/>
  <c r="T20" i="208"/>
  <c r="U20" i="208"/>
  <c r="V20" i="208"/>
  <c r="W20" i="208"/>
  <c r="X20" i="208"/>
  <c r="AC20" i="208" s="1"/>
  <c r="Y20" i="208"/>
  <c r="AD20" i="208" s="1"/>
  <c r="P21" i="208"/>
  <c r="Q21" i="208"/>
  <c r="R21" i="208"/>
  <c r="S21" i="208"/>
  <c r="T21" i="208"/>
  <c r="U21" i="208"/>
  <c r="V21" i="208"/>
  <c r="W21" i="208"/>
  <c r="X21" i="208"/>
  <c r="AC21" i="208" s="1"/>
  <c r="Y21" i="208"/>
  <c r="AD21" i="208" s="1"/>
  <c r="P22" i="208"/>
  <c r="Q22" i="208"/>
  <c r="R22" i="208"/>
  <c r="S22" i="208"/>
  <c r="T22" i="208"/>
  <c r="U22" i="208"/>
  <c r="V22" i="208"/>
  <c r="W22" i="208"/>
  <c r="X22" i="208"/>
  <c r="AC22" i="208" s="1"/>
  <c r="Y22" i="208"/>
  <c r="AD22" i="208" s="1"/>
  <c r="P23" i="208"/>
  <c r="Q23" i="208"/>
  <c r="R23" i="208"/>
  <c r="S23" i="208"/>
  <c r="T23" i="208"/>
  <c r="U23" i="208"/>
  <c r="V23" i="208"/>
  <c r="W23" i="208"/>
  <c r="X23" i="208"/>
  <c r="AC23" i="208" s="1"/>
  <c r="Y23" i="208"/>
  <c r="AD23" i="208" s="1"/>
  <c r="P24" i="208"/>
  <c r="Q24" i="208"/>
  <c r="R24" i="208"/>
  <c r="S24" i="208"/>
  <c r="T24" i="208"/>
  <c r="U24" i="208"/>
  <c r="V24" i="208"/>
  <c r="W24" i="208"/>
  <c r="X24" i="208"/>
  <c r="AC24" i="208" s="1"/>
  <c r="Y24" i="208"/>
  <c r="AD24" i="208" s="1"/>
  <c r="P25" i="208"/>
  <c r="Q25" i="208"/>
  <c r="R25" i="208"/>
  <c r="S25" i="208"/>
  <c r="T25" i="208"/>
  <c r="U25" i="208"/>
  <c r="V25" i="208"/>
  <c r="W25" i="208"/>
  <c r="X25" i="208"/>
  <c r="AC25" i="208" s="1"/>
  <c r="Y25" i="208"/>
  <c r="AD25" i="208" s="1"/>
  <c r="P26" i="208"/>
  <c r="Q26" i="208"/>
  <c r="R26" i="208"/>
  <c r="S26" i="208"/>
  <c r="T26" i="208"/>
  <c r="U26" i="208"/>
  <c r="V26" i="208"/>
  <c r="W26" i="208"/>
  <c r="X26" i="208"/>
  <c r="AC26" i="208" s="1"/>
  <c r="Y26" i="208"/>
  <c r="AD26" i="208" s="1"/>
  <c r="P27" i="208"/>
  <c r="Q27" i="208"/>
  <c r="R27" i="208"/>
  <c r="S27" i="208"/>
  <c r="T27" i="208"/>
  <c r="U27" i="208"/>
  <c r="V27" i="208"/>
  <c r="W27" i="208"/>
  <c r="X27" i="208"/>
  <c r="AC27" i="208" s="1"/>
  <c r="Y27" i="208"/>
  <c r="AD27" i="208" s="1"/>
  <c r="P28" i="208"/>
  <c r="Q28" i="208"/>
  <c r="R28" i="208"/>
  <c r="S28" i="208"/>
  <c r="T28" i="208"/>
  <c r="U28" i="208"/>
  <c r="V28" i="208"/>
  <c r="W28" i="208"/>
  <c r="X28" i="208"/>
  <c r="AC28" i="208" s="1"/>
  <c r="Y28" i="208"/>
  <c r="AD28" i="208" s="1"/>
  <c r="Q5" i="208"/>
  <c r="R5" i="208"/>
  <c r="S5" i="208"/>
  <c r="T5" i="208"/>
  <c r="U5" i="208"/>
  <c r="V5" i="208"/>
  <c r="W5" i="208"/>
  <c r="X5" i="208"/>
  <c r="AC5" i="208" s="1"/>
  <c r="Y5" i="208"/>
  <c r="AD5" i="208" s="1"/>
  <c r="P5" i="208"/>
  <c r="Q4" i="208"/>
  <c r="Q43" i="208" s="1"/>
  <c r="Q51" i="208" s="1"/>
  <c r="R4" i="208"/>
  <c r="R43" i="208" s="1"/>
  <c r="R51" i="208" s="1"/>
  <c r="S4" i="208"/>
  <c r="S43" i="208" s="1"/>
  <c r="S51" i="208" s="1"/>
  <c r="T4" i="208"/>
  <c r="T43" i="208" s="1"/>
  <c r="T51" i="208" s="1"/>
  <c r="U4" i="208"/>
  <c r="U43" i="208" s="1"/>
  <c r="U51" i="208" s="1"/>
  <c r="V4" i="208"/>
  <c r="V43" i="208" s="1"/>
  <c r="V51" i="208" s="1"/>
  <c r="W4" i="208"/>
  <c r="W43" i="208" s="1"/>
  <c r="W51" i="208" s="1"/>
  <c r="X4" i="208"/>
  <c r="Y4" i="208"/>
  <c r="P4" i="208"/>
  <c r="P43" i="208" s="1"/>
  <c r="P51" i="208" s="1"/>
  <c r="AA25" i="208" l="1"/>
  <c r="AB25" i="208" s="1"/>
  <c r="AA19" i="208"/>
  <c r="AB19" i="208" s="1"/>
  <c r="AA7" i="208"/>
  <c r="AB7" i="208" s="1"/>
  <c r="AA17" i="208"/>
  <c r="AB17" i="208" s="1"/>
  <c r="AA13" i="208"/>
  <c r="AB13" i="208" s="1"/>
  <c r="AA9" i="208"/>
  <c r="AB9" i="208" s="1"/>
  <c r="AA27" i="208"/>
  <c r="AB27" i="208" s="1"/>
  <c r="AA23" i="208"/>
  <c r="AB23" i="208" s="1"/>
  <c r="AA15" i="208"/>
  <c r="AB15" i="208" s="1"/>
  <c r="AA11" i="208"/>
  <c r="AB11" i="208" s="1"/>
  <c r="AA12" i="208"/>
  <c r="AB12" i="208" s="1"/>
  <c r="AA10" i="208"/>
  <c r="AB10" i="208" s="1"/>
  <c r="AA8" i="208"/>
  <c r="AB8" i="208" s="1"/>
  <c r="AA6" i="208"/>
  <c r="AB6" i="208" s="1"/>
  <c r="AA21" i="208"/>
  <c r="AB21" i="208" s="1"/>
  <c r="Y43" i="208"/>
  <c r="Y51" i="208" s="1"/>
  <c r="AD4" i="208"/>
  <c r="AA28" i="208"/>
  <c r="AB28" i="208" s="1"/>
  <c r="AA26" i="208"/>
  <c r="AB26" i="208" s="1"/>
  <c r="AA24" i="208"/>
  <c r="AB24" i="208" s="1"/>
  <c r="AA22" i="208"/>
  <c r="AB22" i="208" s="1"/>
  <c r="AA20" i="208"/>
  <c r="AB20" i="208" s="1"/>
  <c r="AA18" i="208"/>
  <c r="AB18" i="208" s="1"/>
  <c r="AA16" i="208"/>
  <c r="AB16" i="208" s="1"/>
  <c r="AA14" i="208"/>
  <c r="AB14" i="208" s="1"/>
  <c r="X43" i="208"/>
  <c r="X51" i="208" s="1"/>
  <c r="AC4" i="208"/>
  <c r="AA5" i="208"/>
  <c r="AB5" i="208" s="1"/>
  <c r="P40" i="208"/>
  <c r="P36" i="208"/>
  <c r="P32" i="208"/>
  <c r="P39" i="208"/>
  <c r="P35" i="208"/>
  <c r="P38" i="208"/>
  <c r="P34" i="208"/>
  <c r="P31" i="208"/>
  <c r="P37" i="208"/>
  <c r="P33" i="208"/>
  <c r="L60" i="207"/>
  <c r="K60" i="207"/>
  <c r="J60" i="207"/>
  <c r="I60" i="207"/>
  <c r="H60" i="207"/>
  <c r="G60" i="207"/>
  <c r="F60" i="207"/>
  <c r="E60" i="207"/>
  <c r="D60" i="207"/>
  <c r="C60" i="207"/>
  <c r="L59" i="207"/>
  <c r="K59" i="207"/>
  <c r="J59" i="207"/>
  <c r="I59" i="207"/>
  <c r="H59" i="207"/>
  <c r="G59" i="207"/>
  <c r="F59" i="207"/>
  <c r="E59" i="207"/>
  <c r="D59" i="207"/>
  <c r="C59" i="207"/>
  <c r="L58" i="207"/>
  <c r="K58" i="207"/>
  <c r="J58" i="207"/>
  <c r="I58" i="207"/>
  <c r="H58" i="207"/>
  <c r="G58" i="207"/>
  <c r="F58" i="207"/>
  <c r="E58" i="207"/>
  <c r="D58" i="207"/>
  <c r="C58" i="207"/>
  <c r="L32" i="207"/>
  <c r="K32" i="207"/>
  <c r="J32" i="207"/>
  <c r="I32" i="207"/>
  <c r="H32" i="207"/>
  <c r="G32" i="207"/>
  <c r="F32" i="207"/>
  <c r="E32" i="207"/>
  <c r="D32" i="207"/>
  <c r="C32" i="207"/>
  <c r="L31" i="207"/>
  <c r="Q40" i="208" s="1"/>
  <c r="K31" i="207"/>
  <c r="Q39" i="208" s="1"/>
  <c r="J31" i="207"/>
  <c r="Q38" i="208" s="1"/>
  <c r="I31" i="207"/>
  <c r="Q37" i="208" s="1"/>
  <c r="H31" i="207"/>
  <c r="Q36" i="208" s="1"/>
  <c r="G31" i="207"/>
  <c r="Q35" i="208" s="1"/>
  <c r="F31" i="207"/>
  <c r="Q34" i="208" s="1"/>
  <c r="E31" i="207"/>
  <c r="Q33" i="208" s="1"/>
  <c r="D31" i="207"/>
  <c r="Q32" i="208" s="1"/>
  <c r="C31" i="207"/>
  <c r="Q31" i="208" s="1"/>
  <c r="L30" i="207"/>
  <c r="Y48" i="208" s="1"/>
  <c r="Y49" i="208" s="1"/>
  <c r="K30" i="207"/>
  <c r="X48" i="208" s="1"/>
  <c r="X49" i="208" s="1"/>
  <c r="J30" i="207"/>
  <c r="W48" i="208" s="1"/>
  <c r="W49" i="208" s="1"/>
  <c r="I30" i="207"/>
  <c r="V48" i="208" s="1"/>
  <c r="V49" i="208" s="1"/>
  <c r="H30" i="207"/>
  <c r="U48" i="208" s="1"/>
  <c r="U49" i="208" s="1"/>
  <c r="G30" i="207"/>
  <c r="T48" i="208" s="1"/>
  <c r="T49" i="208" s="1"/>
  <c r="F30" i="207"/>
  <c r="S48" i="208" s="1"/>
  <c r="S49" i="208" s="1"/>
  <c r="E30" i="207"/>
  <c r="R48" i="208" s="1"/>
  <c r="R49" i="208" s="1"/>
  <c r="D30" i="207"/>
  <c r="Q48" i="208" s="1"/>
  <c r="Q49" i="208" s="1"/>
  <c r="C30" i="207"/>
  <c r="P48" i="208" s="1"/>
  <c r="P49" i="208" s="1"/>
  <c r="T29" i="123"/>
  <c r="O29" i="123"/>
  <c r="P29" i="123"/>
  <c r="Q29" i="123"/>
  <c r="R29" i="123"/>
  <c r="S29" i="123"/>
  <c r="U29" i="123"/>
  <c r="N29" i="123"/>
  <c r="L34" i="101"/>
  <c r="B21" i="98" l="1"/>
  <c r="B22" i="98"/>
  <c r="B23" i="98"/>
  <c r="B24" i="98"/>
  <c r="B25" i="98"/>
  <c r="B26" i="98"/>
  <c r="B27" i="98"/>
  <c r="B28" i="98"/>
  <c r="B29" i="98"/>
  <c r="B20" i="98"/>
  <c r="K12" i="198" l="1"/>
  <c r="N12" i="198"/>
  <c r="N14" i="198"/>
  <c r="N13" i="198"/>
  <c r="K14" i="198"/>
  <c r="K13" i="198"/>
  <c r="G7" i="174" l="1"/>
  <c r="J7" i="174" s="1"/>
  <c r="H7" i="174" l="1"/>
  <c r="F31" i="202" l="1"/>
  <c r="B25" i="203" l="1"/>
  <c r="D13" i="203"/>
  <c r="E32" i="203"/>
  <c r="D27" i="204" l="1"/>
  <c r="E27" i="204"/>
  <c r="F27" i="204"/>
  <c r="D28" i="204"/>
  <c r="E28" i="204"/>
  <c r="F28" i="204"/>
  <c r="D29" i="204"/>
  <c r="E29" i="204"/>
  <c r="F29" i="204"/>
  <c r="D30" i="204"/>
  <c r="E30" i="204"/>
  <c r="F30" i="204"/>
  <c r="D31" i="204"/>
  <c r="E31" i="204"/>
  <c r="F31" i="204"/>
  <c r="D32" i="204"/>
  <c r="E32" i="204"/>
  <c r="F32" i="204"/>
  <c r="D33" i="204"/>
  <c r="E33" i="204"/>
  <c r="F33" i="204"/>
  <c r="D34" i="204"/>
  <c r="E34" i="204"/>
  <c r="F34" i="204"/>
  <c r="F26" i="204"/>
  <c r="E26" i="204"/>
  <c r="D26" i="204"/>
  <c r="F25" i="204"/>
  <c r="E25" i="204"/>
  <c r="D25" i="204"/>
  <c r="A19" i="203" l="1"/>
  <c r="A29" i="203"/>
  <c r="A27" i="203"/>
  <c r="A21" i="203"/>
  <c r="F32" i="203"/>
  <c r="D32" i="203"/>
  <c r="F33" i="203"/>
  <c r="B5" i="203"/>
  <c r="C5" i="203"/>
  <c r="F5" i="203"/>
  <c r="E5" i="203"/>
  <c r="B15" i="203"/>
  <c r="D33" i="203"/>
  <c r="F24" i="203"/>
  <c r="F20" i="203" l="1"/>
  <c r="D27" i="203"/>
  <c r="C35" i="203"/>
  <c r="F27" i="203"/>
  <c r="F22" i="203"/>
  <c r="F18" i="203"/>
  <c r="E33" i="203"/>
  <c r="C36" i="203"/>
  <c r="B29" i="203"/>
  <c r="B27" i="203"/>
  <c r="B21" i="203"/>
  <c r="B19" i="203"/>
  <c r="F10" i="203"/>
  <c r="E6" i="203"/>
  <c r="B6" i="203"/>
  <c r="E10" i="203"/>
  <c r="D15" i="203" s="1"/>
  <c r="D16" i="203" l="1"/>
  <c r="D28" i="203" s="1"/>
  <c r="F28" i="203" s="1"/>
  <c r="F39" i="196"/>
  <c r="F31" i="196"/>
  <c r="F23" i="196"/>
  <c r="F15" i="196"/>
  <c r="D39" i="196"/>
  <c r="C39" i="196"/>
  <c r="D15" i="196"/>
  <c r="E8" i="196"/>
  <c r="E38" i="196"/>
  <c r="E37" i="196"/>
  <c r="E36" i="196"/>
  <c r="E35" i="196"/>
  <c r="E34" i="196"/>
  <c r="E33" i="196"/>
  <c r="E32" i="196"/>
  <c r="E30" i="196"/>
  <c r="E29" i="196"/>
  <c r="E28" i="196"/>
  <c r="E27" i="196"/>
  <c r="E26" i="196"/>
  <c r="E25" i="196"/>
  <c r="E24" i="196"/>
  <c r="E22" i="196"/>
  <c r="E21" i="196"/>
  <c r="E20" i="196"/>
  <c r="E19" i="196"/>
  <c r="E18" i="196"/>
  <c r="E17" i="196"/>
  <c r="E16" i="196"/>
  <c r="E14" i="196"/>
  <c r="E13" i="196"/>
  <c r="E12" i="196"/>
  <c r="E11" i="196"/>
  <c r="E10" i="196"/>
  <c r="E9" i="196"/>
  <c r="E39" i="196" l="1"/>
  <c r="E15" i="196"/>
  <c r="G32" i="202" l="1"/>
  <c r="G31" i="202"/>
  <c r="F32" i="202" l="1"/>
  <c r="G4" i="202"/>
  <c r="H4" i="202"/>
  <c r="G6" i="202"/>
  <c r="G5" i="202"/>
  <c r="D29" i="129" l="1"/>
  <c r="C29" i="129"/>
  <c r="B29" i="129"/>
  <c r="Y9" i="169" l="1"/>
  <c r="D36" i="200" l="1"/>
  <c r="C36" i="200"/>
  <c r="B38" i="200"/>
  <c r="B39" i="200"/>
  <c r="B40" i="200"/>
  <c r="B41" i="200"/>
  <c r="B42" i="200"/>
  <c r="B43" i="200"/>
  <c r="B37" i="200"/>
  <c r="C24" i="200" l="1"/>
  <c r="C25" i="200"/>
  <c r="C26" i="200"/>
  <c r="C27" i="200"/>
  <c r="C28" i="200"/>
  <c r="C29" i="200"/>
  <c r="C23" i="200"/>
  <c r="C30" i="200" l="1"/>
  <c r="G16" i="200"/>
  <c r="G17" i="200"/>
  <c r="G18" i="200"/>
  <c r="G19" i="200"/>
  <c r="G20" i="200"/>
  <c r="G21" i="200"/>
  <c r="H29" i="200" l="1"/>
  <c r="H28" i="200"/>
  <c r="H27" i="200"/>
  <c r="H26" i="200"/>
  <c r="H25" i="200"/>
  <c r="H24" i="200"/>
  <c r="H23" i="200"/>
  <c r="E24" i="200"/>
  <c r="C38" i="200" s="1"/>
  <c r="D38" i="200"/>
  <c r="E25" i="200"/>
  <c r="C39" i="200" s="1"/>
  <c r="D39" i="200"/>
  <c r="E26" i="200"/>
  <c r="C40" i="200" s="1"/>
  <c r="E27" i="200"/>
  <c r="C41" i="200" s="1"/>
  <c r="D41" i="200"/>
  <c r="E28" i="200"/>
  <c r="C42" i="200" s="1"/>
  <c r="D42" i="200"/>
  <c r="E29" i="200"/>
  <c r="C43" i="200" s="1"/>
  <c r="D43" i="200"/>
  <c r="D37" i="200"/>
  <c r="E23" i="200"/>
  <c r="E22" i="200"/>
  <c r="G15" i="200"/>
  <c r="G13" i="200"/>
  <c r="G12" i="200"/>
  <c r="G11" i="200"/>
  <c r="G10" i="200"/>
  <c r="G9" i="200"/>
  <c r="G8" i="200"/>
  <c r="G7" i="200"/>
  <c r="C37" i="200" l="1"/>
  <c r="E30" i="200"/>
  <c r="G26" i="200"/>
  <c r="D40" i="200"/>
  <c r="G29" i="200"/>
  <c r="G28" i="200"/>
  <c r="G27" i="200"/>
  <c r="G25" i="200"/>
  <c r="G24" i="200"/>
  <c r="H30" i="200"/>
  <c r="G14" i="200"/>
  <c r="G23" i="200"/>
  <c r="G22" i="200"/>
  <c r="G30" i="200" l="1"/>
  <c r="F6" i="132" l="1"/>
  <c r="G8" i="174" l="1"/>
  <c r="H8" i="174"/>
  <c r="G9" i="174"/>
  <c r="H9" i="174"/>
  <c r="G10" i="174"/>
  <c r="H10" i="174"/>
  <c r="G11" i="174"/>
  <c r="H11" i="174"/>
  <c r="G12" i="174"/>
  <c r="H12" i="174"/>
  <c r="G13" i="174"/>
  <c r="H13" i="174"/>
  <c r="G14" i="174"/>
  <c r="H14" i="174"/>
  <c r="G15" i="174"/>
  <c r="H15" i="174"/>
  <c r="G16" i="174"/>
  <c r="H16" i="174"/>
  <c r="G17" i="174"/>
  <c r="H17" i="174"/>
  <c r="G18" i="174"/>
  <c r="H18" i="174"/>
  <c r="M15" i="176" l="1"/>
  <c r="D23" i="177" l="1"/>
  <c r="D24" i="177"/>
  <c r="D25" i="177"/>
  <c r="D26" i="177"/>
  <c r="D27" i="177"/>
  <c r="D28" i="177"/>
  <c r="D29" i="177"/>
  <c r="D30" i="177"/>
  <c r="D31" i="177"/>
  <c r="D32" i="177"/>
  <c r="D33" i="177"/>
  <c r="D22" i="177"/>
  <c r="M22" i="198" l="1"/>
  <c r="M23" i="198"/>
  <c r="M21" i="198"/>
  <c r="L22" i="198"/>
  <c r="B22" i="198"/>
  <c r="C22" i="198"/>
  <c r="B23" i="198"/>
  <c r="L23" i="198" s="1"/>
  <c r="C23" i="198"/>
  <c r="C21" i="198"/>
  <c r="B21" i="198"/>
  <c r="L21" i="198" s="1"/>
  <c r="M15" i="198"/>
  <c r="L15" i="198"/>
  <c r="J15" i="198"/>
  <c r="I15" i="198"/>
  <c r="H15" i="198"/>
  <c r="G15" i="198"/>
  <c r="E15" i="198"/>
  <c r="D15" i="198"/>
  <c r="F14" i="198"/>
  <c r="F13" i="198"/>
  <c r="F12" i="198"/>
  <c r="N9" i="198"/>
  <c r="N10" i="198"/>
  <c r="K9" i="198"/>
  <c r="K10" i="198"/>
  <c r="K8" i="198"/>
  <c r="J11" i="198"/>
  <c r="L11" i="198"/>
  <c r="M11" i="198"/>
  <c r="K15" i="198" l="1"/>
  <c r="N15" i="198"/>
  <c r="N11" i="198"/>
  <c r="F15" i="198"/>
  <c r="N19" i="179"/>
  <c r="C21" i="98"/>
  <c r="D21" i="98"/>
  <c r="E21" i="98"/>
  <c r="C22" i="98"/>
  <c r="D22" i="98"/>
  <c r="E22" i="98"/>
  <c r="C23" i="98"/>
  <c r="D23" i="98"/>
  <c r="E23" i="98"/>
  <c r="C24" i="98"/>
  <c r="D24" i="98"/>
  <c r="E24" i="98"/>
  <c r="C25" i="98"/>
  <c r="D25" i="98"/>
  <c r="E25" i="98"/>
  <c r="C26" i="98"/>
  <c r="D26" i="98"/>
  <c r="E26" i="98"/>
  <c r="C27" i="98"/>
  <c r="D27" i="98"/>
  <c r="E27" i="98"/>
  <c r="C28" i="98"/>
  <c r="D28" i="98"/>
  <c r="E28" i="98"/>
  <c r="D29" i="98"/>
  <c r="E29" i="98"/>
  <c r="E20" i="98"/>
  <c r="D20" i="98"/>
  <c r="C20" i="98"/>
  <c r="I11" i="198"/>
  <c r="H11" i="198"/>
  <c r="G11" i="198"/>
  <c r="E11" i="198"/>
  <c r="D11" i="198"/>
  <c r="F10" i="198"/>
  <c r="F9" i="198"/>
  <c r="F8" i="198"/>
  <c r="K11" i="198" l="1"/>
  <c r="F11" i="198"/>
  <c r="C29" i="98" l="1"/>
  <c r="G39" i="196" l="1"/>
  <c r="G31" i="196"/>
  <c r="D31" i="196"/>
  <c r="E31" i="196" s="1"/>
  <c r="G23" i="196"/>
  <c r="D23" i="196"/>
  <c r="E23" i="196" s="1"/>
  <c r="G15" i="196"/>
  <c r="D9" i="121" l="1"/>
  <c r="K57" i="112" l="1"/>
  <c r="K50" i="112"/>
  <c r="K43" i="112"/>
  <c r="K36" i="112"/>
  <c r="K29" i="112"/>
  <c r="K22" i="112"/>
  <c r="K15" i="112"/>
  <c r="H57" i="112"/>
  <c r="H50" i="112"/>
  <c r="H43" i="112"/>
  <c r="H36" i="112"/>
  <c r="H29" i="112"/>
  <c r="H22" i="112"/>
  <c r="H15" i="112"/>
  <c r="H42" i="110" l="1"/>
  <c r="H33" i="110"/>
  <c r="H24" i="110"/>
  <c r="H15" i="110"/>
  <c r="I6" i="110"/>
  <c r="Q36" i="124" l="1"/>
  <c r="K36" i="124"/>
  <c r="C19" i="170"/>
  <c r="D19" i="170"/>
  <c r="B19" i="170"/>
  <c r="H9" i="169"/>
  <c r="H5" i="90" l="1"/>
  <c r="F5" i="90"/>
  <c r="D6" i="122"/>
  <c r="C6" i="122"/>
  <c r="E6" i="122" s="1"/>
  <c r="E8" i="121"/>
  <c r="J21" i="98"/>
  <c r="J22" i="98"/>
  <c r="J23" i="98"/>
  <c r="J24" i="98"/>
  <c r="J25" i="98"/>
  <c r="J26" i="98"/>
  <c r="J27" i="98"/>
  <c r="J28" i="98"/>
  <c r="J29" i="98"/>
  <c r="J20" i="98"/>
  <c r="M20" i="179"/>
  <c r="B21" i="179"/>
  <c r="B22" i="179"/>
  <c r="B23" i="179"/>
  <c r="B24" i="179"/>
  <c r="B25" i="179"/>
  <c r="B26" i="179"/>
  <c r="B27" i="179"/>
  <c r="B28" i="179"/>
  <c r="B29" i="179"/>
  <c r="B20" i="179"/>
  <c r="E27" i="121" l="1"/>
  <c r="E17" i="64" s="1"/>
  <c r="G15" i="176" l="1"/>
  <c r="B38" i="193" l="1"/>
  <c r="B23" i="193" l="1"/>
  <c r="B36" i="193" s="1"/>
  <c r="O17" i="193" l="1"/>
  <c r="P17" i="193"/>
  <c r="O18" i="193"/>
  <c r="P18" i="193"/>
  <c r="O19" i="193"/>
  <c r="P19" i="193"/>
  <c r="O20" i="193"/>
  <c r="P20" i="193"/>
  <c r="O21" i="193"/>
  <c r="P21" i="193"/>
  <c r="C22" i="193"/>
  <c r="D22" i="193"/>
  <c r="E22" i="193"/>
  <c r="F22" i="193"/>
  <c r="G22" i="193"/>
  <c r="H22" i="193"/>
  <c r="I22" i="193"/>
  <c r="J22" i="193"/>
  <c r="K22" i="193"/>
  <c r="L22" i="193"/>
  <c r="M22" i="193"/>
  <c r="N22" i="193"/>
  <c r="O22" i="193"/>
  <c r="P22" i="193"/>
  <c r="C23" i="193"/>
  <c r="C36" i="193" s="1"/>
  <c r="D23" i="193"/>
  <c r="D36" i="193" s="1"/>
  <c r="E23" i="193"/>
  <c r="E36" i="193" s="1"/>
  <c r="F23" i="193"/>
  <c r="F36" i="193" s="1"/>
  <c r="G23" i="193"/>
  <c r="G36" i="193" s="1"/>
  <c r="H23" i="193"/>
  <c r="H36" i="193" s="1"/>
  <c r="I23" i="193"/>
  <c r="I36" i="193" s="1"/>
  <c r="J23" i="193"/>
  <c r="J36" i="193" s="1"/>
  <c r="K23" i="193"/>
  <c r="K36" i="193" s="1"/>
  <c r="L23" i="193"/>
  <c r="L36" i="193" s="1"/>
  <c r="M23" i="193"/>
  <c r="M36" i="193" s="1"/>
  <c r="N23" i="193"/>
  <c r="N36" i="193" s="1"/>
  <c r="O23" i="193"/>
  <c r="O36" i="193" s="1"/>
  <c r="P23" i="193"/>
  <c r="P36" i="193" s="1"/>
  <c r="B22" i="193"/>
  <c r="O26" i="193"/>
  <c r="N26" i="193"/>
  <c r="M26" i="193"/>
  <c r="L26" i="193"/>
  <c r="K26" i="193"/>
  <c r="J26" i="193"/>
  <c r="I26" i="193"/>
  <c r="H26" i="193"/>
  <c r="G26" i="193"/>
  <c r="F26" i="193"/>
  <c r="E26" i="193"/>
  <c r="D26" i="193"/>
  <c r="C26" i="193"/>
  <c r="B26" i="193"/>
  <c r="A23" i="193"/>
  <c r="A22" i="193"/>
  <c r="A21" i="193"/>
  <c r="A20" i="193"/>
  <c r="A19" i="193"/>
  <c r="A18" i="193"/>
  <c r="A17" i="193"/>
  <c r="A16" i="193"/>
  <c r="A15" i="193"/>
  <c r="A14" i="193"/>
  <c r="A13" i="193"/>
  <c r="A12" i="193"/>
  <c r="A11" i="193"/>
  <c r="A10" i="193"/>
  <c r="A9" i="193"/>
  <c r="A8" i="193"/>
  <c r="A7" i="193"/>
  <c r="A6" i="193"/>
  <c r="A5" i="193"/>
  <c r="A4" i="193"/>
  <c r="B21" i="119"/>
  <c r="B24" i="119"/>
  <c r="J17" i="64" s="1"/>
  <c r="Y24" i="169" l="1"/>
  <c r="Y25" i="169"/>
  <c r="Y26" i="169"/>
  <c r="Y27" i="169"/>
  <c r="Y28" i="169"/>
  <c r="Y29" i="169"/>
  <c r="Y30" i="169"/>
  <c r="Y31" i="169"/>
  <c r="Y32" i="169"/>
  <c r="Y23" i="169"/>
  <c r="Y10" i="169"/>
  <c r="Y11" i="169"/>
  <c r="Y12" i="169"/>
  <c r="Y13" i="169"/>
  <c r="Y14" i="169"/>
  <c r="Y15" i="169"/>
  <c r="Y16" i="169"/>
  <c r="Y17" i="169"/>
  <c r="Y18" i="169"/>
  <c r="Y19" i="169"/>
  <c r="Y20" i="169"/>
  <c r="Y8" i="169"/>
  <c r="T32" i="169"/>
  <c r="T24" i="169"/>
  <c r="T25" i="169"/>
  <c r="T26" i="169"/>
  <c r="T27" i="169"/>
  <c r="T28" i="169"/>
  <c r="T29" i="169"/>
  <c r="T30" i="169"/>
  <c r="T31" i="169"/>
  <c r="T23" i="169"/>
  <c r="P5" i="176"/>
  <c r="O5" i="176"/>
  <c r="N5" i="176"/>
  <c r="M5" i="176"/>
  <c r="L5" i="176"/>
  <c r="K5" i="176"/>
  <c r="J5" i="176"/>
  <c r="I5" i="176"/>
  <c r="H5" i="176"/>
  <c r="C25" i="192" l="1"/>
  <c r="D25" i="192"/>
  <c r="E25" i="192"/>
  <c r="F25" i="192"/>
  <c r="G25" i="192"/>
  <c r="H25" i="192"/>
  <c r="I25" i="192"/>
  <c r="J25" i="192"/>
  <c r="K25" i="192"/>
  <c r="L25" i="192"/>
  <c r="M25" i="192"/>
  <c r="N25" i="192"/>
  <c r="O25" i="192"/>
  <c r="P25" i="192"/>
  <c r="Q25" i="192"/>
  <c r="R25" i="192"/>
  <c r="S25" i="192"/>
  <c r="T25" i="192"/>
  <c r="U25" i="192"/>
  <c r="V25" i="192"/>
  <c r="W25" i="192"/>
  <c r="X25" i="192"/>
  <c r="Y25" i="192"/>
  <c r="Z25" i="192"/>
  <c r="AA25" i="192"/>
  <c r="AB25" i="192"/>
  <c r="AC25" i="192"/>
  <c r="AD25" i="192"/>
  <c r="AE25" i="192"/>
  <c r="C26" i="192"/>
  <c r="D26" i="192"/>
  <c r="E26" i="192"/>
  <c r="F26" i="192"/>
  <c r="G26" i="192"/>
  <c r="H26" i="192"/>
  <c r="I26" i="192"/>
  <c r="J26" i="192"/>
  <c r="K26" i="192"/>
  <c r="L26" i="192"/>
  <c r="M26" i="192"/>
  <c r="N26" i="192"/>
  <c r="O26" i="192"/>
  <c r="P26" i="192"/>
  <c r="Q26" i="192"/>
  <c r="R26" i="192"/>
  <c r="S26" i="192"/>
  <c r="T26" i="192"/>
  <c r="U26" i="192"/>
  <c r="V26" i="192"/>
  <c r="W26" i="192"/>
  <c r="X26" i="192"/>
  <c r="Y26" i="192"/>
  <c r="Z26" i="192"/>
  <c r="AA26" i="192"/>
  <c r="AB26" i="192"/>
  <c r="AC26" i="192"/>
  <c r="AD26" i="192"/>
  <c r="AE26" i="192"/>
  <c r="B26" i="192"/>
  <c r="B25" i="192"/>
  <c r="A26" i="192"/>
  <c r="B9" i="150" l="1"/>
  <c r="C9" i="150"/>
  <c r="D9" i="150"/>
  <c r="E9" i="150"/>
  <c r="F9" i="150"/>
  <c r="G9" i="150"/>
  <c r="H9" i="150"/>
  <c r="P9" i="150" l="1"/>
  <c r="C26" i="134"/>
  <c r="D26" i="134"/>
  <c r="E26" i="134"/>
  <c r="F26" i="134"/>
  <c r="G26" i="134"/>
  <c r="H26" i="134"/>
  <c r="I26" i="134"/>
  <c r="J26" i="134"/>
  <c r="K26" i="134"/>
  <c r="L26" i="134"/>
  <c r="M26" i="134"/>
  <c r="N26" i="134"/>
  <c r="O26" i="134"/>
  <c r="B26" i="134"/>
  <c r="F58" i="112" l="1"/>
  <c r="E58" i="112"/>
  <c r="H58" i="112" s="1"/>
  <c r="D58" i="112"/>
  <c r="F51" i="112"/>
  <c r="E51" i="112"/>
  <c r="H51" i="112" s="1"/>
  <c r="D51" i="112"/>
  <c r="F44" i="112"/>
  <c r="E44" i="112"/>
  <c r="H44" i="112" s="1"/>
  <c r="D44" i="112"/>
  <c r="F37" i="112"/>
  <c r="E37" i="112"/>
  <c r="G32" i="112" s="1"/>
  <c r="D37" i="112"/>
  <c r="F30" i="112"/>
  <c r="E30" i="112"/>
  <c r="G28" i="112" s="1"/>
  <c r="D30" i="112"/>
  <c r="F23" i="112"/>
  <c r="E23" i="112"/>
  <c r="G18" i="112" s="1"/>
  <c r="D23" i="112"/>
  <c r="G12" i="112"/>
  <c r="G57" i="112"/>
  <c r="H56" i="112"/>
  <c r="H55" i="112"/>
  <c r="H54" i="112"/>
  <c r="H53" i="112"/>
  <c r="H49" i="112"/>
  <c r="H48" i="112"/>
  <c r="H47" i="112"/>
  <c r="H46" i="112"/>
  <c r="H42" i="112"/>
  <c r="H41" i="112"/>
  <c r="H40" i="112"/>
  <c r="H39" i="112"/>
  <c r="H35" i="112"/>
  <c r="H34" i="112"/>
  <c r="H33" i="112"/>
  <c r="H32" i="112"/>
  <c r="H28" i="112"/>
  <c r="H27" i="112"/>
  <c r="H26" i="112"/>
  <c r="H25" i="112"/>
  <c r="G22" i="112"/>
  <c r="H21" i="112"/>
  <c r="H20" i="112"/>
  <c r="G20" i="112"/>
  <c r="H19" i="112"/>
  <c r="H18" i="112"/>
  <c r="H14" i="112"/>
  <c r="H13" i="112"/>
  <c r="H12" i="112"/>
  <c r="H11" i="112"/>
  <c r="G14" i="112"/>
  <c r="K14" i="112"/>
  <c r="K13" i="112"/>
  <c r="K12" i="112"/>
  <c r="K11" i="112"/>
  <c r="K16" i="112" l="1"/>
  <c r="G25" i="112"/>
  <c r="G55" i="112"/>
  <c r="G27" i="112"/>
  <c r="H23" i="112"/>
  <c r="G19" i="112"/>
  <c r="G21" i="112"/>
  <c r="G56" i="112"/>
  <c r="G49" i="112"/>
  <c r="G43" i="112"/>
  <c r="G35" i="112"/>
  <c r="H30" i="112"/>
  <c r="G26" i="112"/>
  <c r="G46" i="112"/>
  <c r="G48" i="112"/>
  <c r="G50" i="112"/>
  <c r="G47" i="112"/>
  <c r="G36" i="112"/>
  <c r="G34" i="112"/>
  <c r="H37" i="112"/>
  <c r="G29" i="112"/>
  <c r="G53" i="112"/>
  <c r="G42" i="112"/>
  <c r="G40" i="112"/>
  <c r="G33" i="112"/>
  <c r="G13" i="112"/>
  <c r="G54" i="112"/>
  <c r="G39" i="112"/>
  <c r="G41" i="112"/>
  <c r="H16" i="112"/>
  <c r="G15" i="112"/>
  <c r="G11" i="112"/>
  <c r="G23" i="112" l="1"/>
  <c r="G30" i="112"/>
  <c r="G58" i="112"/>
  <c r="G51" i="112"/>
  <c r="G37" i="112"/>
  <c r="G16" i="112"/>
  <c r="G44" i="112"/>
  <c r="D32" i="132"/>
  <c r="D31" i="132"/>
  <c r="D30" i="132"/>
  <c r="D29" i="132"/>
  <c r="B23" i="119"/>
  <c r="I44" i="132" l="1"/>
  <c r="I43" i="132"/>
  <c r="I42" i="132"/>
  <c r="I41" i="132"/>
  <c r="C39" i="132"/>
  <c r="H41" i="132" s="1"/>
  <c r="D39" i="132"/>
  <c r="H42" i="132" s="1"/>
  <c r="E39" i="132"/>
  <c r="H43" i="132" s="1"/>
  <c r="F39" i="132"/>
  <c r="H44" i="132" s="1"/>
  <c r="B39" i="132"/>
  <c r="H40" i="132" s="1"/>
  <c r="F53" i="110" l="1"/>
  <c r="E53" i="110"/>
  <c r="D53" i="110"/>
  <c r="H52" i="110"/>
  <c r="H50" i="110"/>
  <c r="H49" i="110"/>
  <c r="H48" i="110"/>
  <c r="H47" i="110"/>
  <c r="F44" i="110"/>
  <c r="E44" i="110"/>
  <c r="D44" i="110"/>
  <c r="H43" i="110"/>
  <c r="H41" i="110"/>
  <c r="H40" i="110"/>
  <c r="H39" i="110"/>
  <c r="H38" i="110"/>
  <c r="H34" i="110"/>
  <c r="H32" i="110"/>
  <c r="H31" i="110"/>
  <c r="H30" i="110"/>
  <c r="H29" i="110"/>
  <c r="H25" i="110"/>
  <c r="H23" i="110"/>
  <c r="H22" i="110"/>
  <c r="H21" i="110"/>
  <c r="H20" i="110"/>
  <c r="F17" i="110"/>
  <c r="E17" i="110"/>
  <c r="G11" i="110" s="1"/>
  <c r="D17" i="110"/>
  <c r="H53" i="110" l="1"/>
  <c r="G49" i="110"/>
  <c r="G47" i="110"/>
  <c r="G48" i="110"/>
  <c r="G52" i="110"/>
  <c r="G50" i="110"/>
  <c r="G51" i="110"/>
  <c r="G39" i="110"/>
  <c r="G43" i="110"/>
  <c r="G40" i="110"/>
  <c r="G41" i="110"/>
  <c r="G42" i="110"/>
  <c r="G38" i="110"/>
  <c r="G31" i="110"/>
  <c r="G29" i="110"/>
  <c r="G32" i="110"/>
  <c r="G33" i="110"/>
  <c r="G34" i="110"/>
  <c r="G30" i="110"/>
  <c r="G21" i="110"/>
  <c r="G25" i="110"/>
  <c r="G22" i="110"/>
  <c r="G20" i="110"/>
  <c r="G24" i="110"/>
  <c r="G23" i="110"/>
  <c r="H44" i="110"/>
  <c r="H35" i="110"/>
  <c r="H26" i="110"/>
  <c r="G16" i="110"/>
  <c r="H17" i="110"/>
  <c r="G53" i="110" l="1"/>
  <c r="G44" i="110"/>
  <c r="G26" i="110"/>
  <c r="G35" i="110"/>
  <c r="H12" i="110" l="1"/>
  <c r="H13" i="110"/>
  <c r="H14" i="110"/>
  <c r="H16" i="110"/>
  <c r="J5" i="177" l="1"/>
  <c r="I5" i="177"/>
  <c r="H5" i="177"/>
  <c r="G5" i="177"/>
  <c r="H21" i="177" l="1"/>
  <c r="H23" i="177"/>
  <c r="H24" i="177"/>
  <c r="H25" i="177"/>
  <c r="H26" i="177"/>
  <c r="H27" i="177"/>
  <c r="H28" i="177"/>
  <c r="H29" i="177"/>
  <c r="H30" i="177"/>
  <c r="H31" i="177"/>
  <c r="H22" i="177"/>
  <c r="G23" i="177"/>
  <c r="G24" i="177"/>
  <c r="G25" i="177"/>
  <c r="G26" i="177"/>
  <c r="G27" i="177"/>
  <c r="G28" i="177"/>
  <c r="G29" i="177"/>
  <c r="G30" i="177"/>
  <c r="G31" i="177"/>
  <c r="G22" i="177"/>
  <c r="N5" i="98" l="1"/>
  <c r="L5" i="98"/>
  <c r="M6" i="98"/>
  <c r="L6" i="98"/>
  <c r="K5" i="98"/>
  <c r="J5" i="98"/>
  <c r="I5" i="98"/>
  <c r="M21" i="179" l="1"/>
  <c r="M22" i="179"/>
  <c r="M23" i="179"/>
  <c r="M24" i="179"/>
  <c r="M25" i="179"/>
  <c r="M26" i="179"/>
  <c r="M27" i="179"/>
  <c r="M28" i="179"/>
  <c r="M29" i="179"/>
  <c r="D21" i="179"/>
  <c r="E21" i="179"/>
  <c r="C21" i="179"/>
  <c r="D22" i="179"/>
  <c r="E22" i="179"/>
  <c r="C22" i="179"/>
  <c r="D23" i="179"/>
  <c r="E23" i="179"/>
  <c r="C23" i="179"/>
  <c r="D24" i="179"/>
  <c r="E24" i="179"/>
  <c r="C24" i="179"/>
  <c r="D25" i="179"/>
  <c r="E25" i="179"/>
  <c r="C25" i="179"/>
  <c r="D26" i="179"/>
  <c r="E26" i="179"/>
  <c r="C26" i="179"/>
  <c r="D27" i="179"/>
  <c r="E27" i="179"/>
  <c r="C27" i="179"/>
  <c r="D28" i="179"/>
  <c r="E28" i="179"/>
  <c r="C28" i="179"/>
  <c r="D29" i="179"/>
  <c r="E29" i="179"/>
  <c r="C29" i="179"/>
  <c r="C20" i="179"/>
  <c r="E20" i="179"/>
  <c r="D20" i="179"/>
  <c r="C19" i="179"/>
  <c r="E19" i="179"/>
  <c r="D19" i="179"/>
  <c r="B18" i="179"/>
  <c r="A6" i="179"/>
  <c r="K19" i="98" l="1"/>
  <c r="K21" i="98"/>
  <c r="K22" i="98"/>
  <c r="K23" i="98"/>
  <c r="K24" i="98"/>
  <c r="K25" i="98"/>
  <c r="K26" i="98"/>
  <c r="K27" i="98"/>
  <c r="K28" i="98"/>
  <c r="K29" i="98"/>
  <c r="K20" i="98"/>
  <c r="L30" i="176" l="1"/>
  <c r="M30" i="176"/>
  <c r="N30" i="176"/>
  <c r="O30" i="176"/>
  <c r="L31" i="176"/>
  <c r="M31" i="176"/>
  <c r="N31" i="176"/>
  <c r="O31" i="176"/>
  <c r="L32" i="176"/>
  <c r="M32" i="176"/>
  <c r="N32" i="176"/>
  <c r="O32" i="176"/>
  <c r="L33" i="176"/>
  <c r="M33" i="176"/>
  <c r="N33" i="176"/>
  <c r="O33" i="176"/>
  <c r="L34" i="176"/>
  <c r="M34" i="176"/>
  <c r="N34" i="176"/>
  <c r="O34" i="176"/>
  <c r="L35" i="176"/>
  <c r="M35" i="176"/>
  <c r="N35" i="176"/>
  <c r="O35" i="176"/>
  <c r="L36" i="176"/>
  <c r="M36" i="176"/>
  <c r="N36" i="176"/>
  <c r="O36" i="176"/>
  <c r="L37" i="176"/>
  <c r="M37" i="176"/>
  <c r="N37" i="176"/>
  <c r="O37" i="176"/>
  <c r="L38" i="176"/>
  <c r="M38" i="176"/>
  <c r="N38" i="176"/>
  <c r="O38" i="176"/>
  <c r="M29" i="176"/>
  <c r="N29" i="176"/>
  <c r="O29" i="176"/>
  <c r="L29" i="176"/>
  <c r="M28" i="176"/>
  <c r="N28" i="176"/>
  <c r="O28" i="176"/>
  <c r="L28" i="176"/>
  <c r="K30" i="176"/>
  <c r="K31" i="176"/>
  <c r="K32" i="176"/>
  <c r="K33" i="176"/>
  <c r="K34" i="176"/>
  <c r="K35" i="176"/>
  <c r="K36" i="176"/>
  <c r="K37" i="176"/>
  <c r="K38" i="176"/>
  <c r="K29" i="176"/>
  <c r="A27" i="176"/>
  <c r="J27" i="176"/>
  <c r="G25" i="176" l="1"/>
  <c r="P25" i="176"/>
  <c r="O25" i="176"/>
  <c r="N25" i="176"/>
  <c r="M25" i="176"/>
  <c r="L25" i="176"/>
  <c r="N15" i="176"/>
  <c r="O15" i="176"/>
  <c r="P15" i="176"/>
  <c r="L15" i="176"/>
  <c r="Q25" i="176" l="1"/>
  <c r="Q15" i="176"/>
  <c r="M8" i="124" l="1"/>
  <c r="N8" i="124"/>
  <c r="O8" i="124"/>
  <c r="P8" i="124"/>
  <c r="M9" i="124"/>
  <c r="N9" i="124"/>
  <c r="O9" i="124"/>
  <c r="P9" i="124"/>
  <c r="M10" i="124"/>
  <c r="N10" i="124"/>
  <c r="O10" i="124"/>
  <c r="P10" i="124"/>
  <c r="M11" i="124"/>
  <c r="N11" i="124"/>
  <c r="O11" i="124"/>
  <c r="P11" i="124"/>
  <c r="M12" i="124"/>
  <c r="N12" i="124"/>
  <c r="O12" i="124"/>
  <c r="P12" i="124"/>
  <c r="M13" i="124"/>
  <c r="N13" i="124"/>
  <c r="O13" i="124"/>
  <c r="P13" i="124"/>
  <c r="M14" i="124"/>
  <c r="N14" i="124"/>
  <c r="O14" i="124"/>
  <c r="P14" i="124"/>
  <c r="M15" i="124"/>
  <c r="N15" i="124"/>
  <c r="O15" i="124"/>
  <c r="P15" i="124"/>
  <c r="M16" i="124"/>
  <c r="N16" i="124"/>
  <c r="O16" i="124"/>
  <c r="P16" i="124"/>
  <c r="M17" i="124"/>
  <c r="N17" i="124"/>
  <c r="O17" i="124"/>
  <c r="P17" i="124"/>
  <c r="M18" i="124"/>
  <c r="N18" i="124"/>
  <c r="O18" i="124"/>
  <c r="P18" i="124"/>
  <c r="G8" i="124"/>
  <c r="U10" i="169" s="1"/>
  <c r="H8" i="124"/>
  <c r="V10" i="169" s="1"/>
  <c r="I8" i="124"/>
  <c r="W10" i="169" s="1"/>
  <c r="J8" i="124"/>
  <c r="X10" i="169" s="1"/>
  <c r="G9" i="124"/>
  <c r="U11" i="169" s="1"/>
  <c r="H9" i="124"/>
  <c r="V11" i="169" s="1"/>
  <c r="I9" i="124"/>
  <c r="W11" i="169" s="1"/>
  <c r="J9" i="124"/>
  <c r="X11" i="169" s="1"/>
  <c r="G10" i="124"/>
  <c r="U12" i="169" s="1"/>
  <c r="H10" i="124"/>
  <c r="V12" i="169" s="1"/>
  <c r="I10" i="124"/>
  <c r="W12" i="169" s="1"/>
  <c r="J10" i="124"/>
  <c r="X12" i="169" s="1"/>
  <c r="G11" i="124"/>
  <c r="U13" i="169" s="1"/>
  <c r="H11" i="124"/>
  <c r="V13" i="169" s="1"/>
  <c r="I11" i="124"/>
  <c r="W13" i="169" s="1"/>
  <c r="J11" i="124"/>
  <c r="X13" i="169" s="1"/>
  <c r="G12" i="124"/>
  <c r="U14" i="169" s="1"/>
  <c r="H12" i="124"/>
  <c r="V14" i="169" s="1"/>
  <c r="I12" i="124"/>
  <c r="W14" i="169" s="1"/>
  <c r="J12" i="124"/>
  <c r="X14" i="169" s="1"/>
  <c r="G13" i="124"/>
  <c r="U15" i="169" s="1"/>
  <c r="H13" i="124"/>
  <c r="V15" i="169" s="1"/>
  <c r="I13" i="124"/>
  <c r="W15" i="169" s="1"/>
  <c r="J13" i="124"/>
  <c r="X15" i="169" s="1"/>
  <c r="G14" i="124"/>
  <c r="U16" i="169" s="1"/>
  <c r="H14" i="124"/>
  <c r="V16" i="169" s="1"/>
  <c r="I14" i="124"/>
  <c r="W16" i="169" s="1"/>
  <c r="J14" i="124"/>
  <c r="X16" i="169" s="1"/>
  <c r="G15" i="124"/>
  <c r="U17" i="169" s="1"/>
  <c r="H15" i="124"/>
  <c r="V17" i="169" s="1"/>
  <c r="I15" i="124"/>
  <c r="W17" i="169" s="1"/>
  <c r="J15" i="124"/>
  <c r="X17" i="169" s="1"/>
  <c r="G16" i="124"/>
  <c r="U18" i="169" s="1"/>
  <c r="H16" i="124"/>
  <c r="V18" i="169" s="1"/>
  <c r="I16" i="124"/>
  <c r="W18" i="169" s="1"/>
  <c r="J16" i="124"/>
  <c r="X18" i="169" s="1"/>
  <c r="G17" i="124"/>
  <c r="U19" i="169" s="1"/>
  <c r="H17" i="124"/>
  <c r="V19" i="169" s="1"/>
  <c r="I17" i="124"/>
  <c r="W19" i="169" s="1"/>
  <c r="J17" i="124"/>
  <c r="X19" i="169" s="1"/>
  <c r="G18" i="124"/>
  <c r="U20" i="169" s="1"/>
  <c r="H18" i="124"/>
  <c r="V20" i="169" s="1"/>
  <c r="I18" i="124"/>
  <c r="W20" i="169" s="1"/>
  <c r="J18" i="124"/>
  <c r="X20" i="169" s="1"/>
  <c r="H19" i="124"/>
  <c r="U23" i="169"/>
  <c r="W23" i="169"/>
  <c r="X23" i="169"/>
  <c r="U24" i="169"/>
  <c r="W24" i="169"/>
  <c r="X24" i="169"/>
  <c r="V25" i="169"/>
  <c r="W25" i="169"/>
  <c r="X25" i="169"/>
  <c r="U26" i="169"/>
  <c r="W26" i="169"/>
  <c r="X26" i="169"/>
  <c r="U27" i="169"/>
  <c r="V27" i="169"/>
  <c r="W27" i="169"/>
  <c r="X27" i="169"/>
  <c r="U28" i="169"/>
  <c r="W28" i="169"/>
  <c r="X28" i="169"/>
  <c r="U29" i="169"/>
  <c r="V29" i="169"/>
  <c r="W29" i="169"/>
  <c r="X29" i="169"/>
  <c r="U30" i="169"/>
  <c r="W30" i="169"/>
  <c r="X30" i="169"/>
  <c r="U31" i="169"/>
  <c r="W31" i="169"/>
  <c r="X31" i="169"/>
  <c r="I7" i="124"/>
  <c r="W9" i="169" s="1"/>
  <c r="P7" i="124"/>
  <c r="J7" i="124"/>
  <c r="X9" i="169" s="1"/>
  <c r="O7" i="124"/>
  <c r="N7" i="124"/>
  <c r="H7" i="124"/>
  <c r="V9" i="169" s="1"/>
  <c r="M7" i="124"/>
  <c r="G7" i="124"/>
  <c r="U9" i="169" s="1"/>
  <c r="B8" i="124"/>
  <c r="C8" i="124"/>
  <c r="D8" i="124"/>
  <c r="E8" i="124"/>
  <c r="B9" i="124"/>
  <c r="C9" i="124"/>
  <c r="D9" i="124"/>
  <c r="E9" i="124"/>
  <c r="B10" i="124"/>
  <c r="C10" i="124"/>
  <c r="D10" i="124"/>
  <c r="E10" i="124"/>
  <c r="B11" i="124"/>
  <c r="C11" i="124"/>
  <c r="D11" i="124"/>
  <c r="E11" i="124"/>
  <c r="B12" i="124"/>
  <c r="C12" i="124"/>
  <c r="D12" i="124"/>
  <c r="E12" i="124"/>
  <c r="B13" i="124"/>
  <c r="C13" i="124"/>
  <c r="D13" i="124"/>
  <c r="E13" i="124"/>
  <c r="B14" i="124"/>
  <c r="C14" i="124"/>
  <c r="D14" i="124"/>
  <c r="E14" i="124"/>
  <c r="B15" i="124"/>
  <c r="C15" i="124"/>
  <c r="D15" i="124"/>
  <c r="E15" i="124"/>
  <c r="B16" i="124"/>
  <c r="C16" i="124"/>
  <c r="D16" i="124"/>
  <c r="E16" i="124"/>
  <c r="B17" i="124"/>
  <c r="C17" i="124"/>
  <c r="D17" i="124"/>
  <c r="E17" i="124"/>
  <c r="B18" i="124"/>
  <c r="C18" i="124"/>
  <c r="D18" i="124"/>
  <c r="E18" i="124"/>
  <c r="E7" i="124"/>
  <c r="D7" i="124"/>
  <c r="C7" i="124"/>
  <c r="B7" i="124"/>
  <c r="Z9" i="169" l="1"/>
  <c r="Z27" i="169"/>
  <c r="Z29" i="169"/>
  <c r="Z20" i="169"/>
  <c r="Z19" i="169"/>
  <c r="Z18" i="169"/>
  <c r="Z17" i="169"/>
  <c r="Z16" i="169"/>
  <c r="Z15" i="169"/>
  <c r="Z14" i="169"/>
  <c r="Z13" i="169"/>
  <c r="Z12" i="169"/>
  <c r="Z11" i="169"/>
  <c r="Z10" i="169"/>
  <c r="V26" i="169"/>
  <c r="Z26" i="169" s="1"/>
  <c r="V28" i="169"/>
  <c r="Z28" i="169" s="1"/>
  <c r="V23" i="169"/>
  <c r="Z23" i="169" s="1"/>
  <c r="V31" i="169"/>
  <c r="Z31" i="169" s="1"/>
  <c r="V30" i="169"/>
  <c r="Z30" i="169" s="1"/>
  <c r="V24" i="169"/>
  <c r="Z24" i="169" s="1"/>
  <c r="U25" i="169"/>
  <c r="Z25" i="169" s="1"/>
  <c r="L7" i="124"/>
  <c r="F7" i="124"/>
  <c r="I7" i="174"/>
  <c r="D25" i="174"/>
  <c r="D36" i="174" s="1"/>
  <c r="C25" i="174"/>
  <c r="C36" i="174" s="1"/>
  <c r="D24" i="174"/>
  <c r="C24" i="174"/>
  <c r="D23" i="174"/>
  <c r="C23" i="174"/>
  <c r="D22" i="174"/>
  <c r="C22" i="174"/>
  <c r="D21" i="174"/>
  <c r="C21" i="174"/>
  <c r="D20" i="174"/>
  <c r="C20" i="174"/>
  <c r="D19" i="174"/>
  <c r="C19" i="174"/>
  <c r="F25" i="174"/>
  <c r="F36" i="174" s="1"/>
  <c r="E25" i="174"/>
  <c r="E36" i="174" s="1"/>
  <c r="F24" i="174"/>
  <c r="E24" i="174"/>
  <c r="F23" i="174"/>
  <c r="E23" i="174"/>
  <c r="F22" i="174"/>
  <c r="E22" i="174"/>
  <c r="F21" i="174"/>
  <c r="E21" i="174"/>
  <c r="F20" i="174"/>
  <c r="E20" i="174"/>
  <c r="F19" i="174"/>
  <c r="E19" i="174"/>
  <c r="M36" i="174" l="1"/>
  <c r="N35" i="174"/>
  <c r="M35" i="174"/>
  <c r="N34" i="174"/>
  <c r="M34" i="174"/>
  <c r="N33" i="174"/>
  <c r="M33" i="174"/>
  <c r="N32" i="174"/>
  <c r="M32" i="174"/>
  <c r="N31" i="174"/>
  <c r="M31" i="174"/>
  <c r="N30" i="174"/>
  <c r="M30" i="174"/>
  <c r="N29" i="174"/>
  <c r="M29" i="174"/>
  <c r="N28" i="174"/>
  <c r="M28" i="174"/>
  <c r="N27" i="174"/>
  <c r="M27" i="174"/>
  <c r="N26" i="174"/>
  <c r="H25" i="174"/>
  <c r="H36" i="174" s="1"/>
  <c r="G25" i="174"/>
  <c r="B25" i="174"/>
  <c r="B36" i="174" s="1"/>
  <c r="A25" i="174"/>
  <c r="M24" i="174"/>
  <c r="H24" i="174"/>
  <c r="G24" i="174"/>
  <c r="B24" i="174"/>
  <c r="A24" i="174"/>
  <c r="N23" i="174"/>
  <c r="M23" i="174"/>
  <c r="H23" i="174"/>
  <c r="G23" i="174"/>
  <c r="B23" i="174"/>
  <c r="A23" i="174"/>
  <c r="N22" i="174"/>
  <c r="M22" i="174"/>
  <c r="H22" i="174"/>
  <c r="G22" i="174"/>
  <c r="B22" i="174"/>
  <c r="A22" i="174"/>
  <c r="N21" i="174"/>
  <c r="M21" i="174"/>
  <c r="H21" i="174"/>
  <c r="G21" i="174"/>
  <c r="B21" i="174"/>
  <c r="A21" i="174"/>
  <c r="N20" i="174"/>
  <c r="M20" i="174"/>
  <c r="H20" i="174"/>
  <c r="G20" i="174"/>
  <c r="B20" i="174"/>
  <c r="A20" i="174"/>
  <c r="N19" i="174"/>
  <c r="M19" i="174"/>
  <c r="H19" i="174"/>
  <c r="G19" i="174"/>
  <c r="B19" i="174"/>
  <c r="A19" i="174"/>
  <c r="N18" i="174"/>
  <c r="M18" i="174"/>
  <c r="J18" i="174"/>
  <c r="I18" i="174"/>
  <c r="A18" i="174"/>
  <c r="N17" i="174"/>
  <c r="M17" i="174"/>
  <c r="J17" i="174"/>
  <c r="I17" i="174"/>
  <c r="A17" i="174"/>
  <c r="N16" i="174"/>
  <c r="M16" i="174"/>
  <c r="J16" i="174"/>
  <c r="I16" i="174"/>
  <c r="A16" i="174"/>
  <c r="N15" i="174"/>
  <c r="M15" i="174"/>
  <c r="J15" i="174"/>
  <c r="I15" i="174"/>
  <c r="A15" i="174"/>
  <c r="N14" i="174"/>
  <c r="J14" i="174"/>
  <c r="I14" i="174"/>
  <c r="A14" i="174"/>
  <c r="J13" i="174"/>
  <c r="I13" i="174"/>
  <c r="A13" i="174"/>
  <c r="J12" i="174"/>
  <c r="I12" i="174"/>
  <c r="A12" i="174"/>
  <c r="J11" i="174"/>
  <c r="I11" i="174"/>
  <c r="A11" i="174"/>
  <c r="J10" i="174"/>
  <c r="I10" i="174"/>
  <c r="A10" i="174"/>
  <c r="J9" i="174"/>
  <c r="I9" i="174"/>
  <c r="A9" i="174"/>
  <c r="J8" i="174"/>
  <c r="I8" i="174"/>
  <c r="A8" i="174"/>
  <c r="A7" i="174"/>
  <c r="A6" i="174"/>
  <c r="D31" i="202" l="1"/>
  <c r="G36" i="174"/>
  <c r="N36" i="174"/>
  <c r="D34" i="202"/>
  <c r="D32" i="202"/>
  <c r="J25" i="174"/>
  <c r="J21" i="174"/>
  <c r="J19" i="174"/>
  <c r="J23" i="174"/>
  <c r="J20" i="174"/>
  <c r="J22" i="174"/>
  <c r="J24" i="174"/>
  <c r="J36" i="174" l="1"/>
  <c r="N24" i="174"/>
  <c r="H17" i="173"/>
  <c r="H13" i="173"/>
  <c r="H9" i="173"/>
  <c r="H8" i="173"/>
  <c r="H10" i="173"/>
  <c r="H11" i="173"/>
  <c r="H12" i="173"/>
  <c r="H14" i="173"/>
  <c r="H15" i="173"/>
  <c r="H16" i="173"/>
  <c r="H18" i="173"/>
  <c r="C19" i="173" l="1"/>
  <c r="H19" i="173" s="1"/>
  <c r="D19" i="173"/>
  <c r="C20" i="173"/>
  <c r="H20" i="173" s="1"/>
  <c r="D20" i="173"/>
  <c r="C21" i="173"/>
  <c r="H21" i="173" s="1"/>
  <c r="D21" i="173"/>
  <c r="C22" i="173"/>
  <c r="H22" i="173" s="1"/>
  <c r="D22" i="173"/>
  <c r="C23" i="173"/>
  <c r="H23" i="173" s="1"/>
  <c r="D23" i="173"/>
  <c r="C24" i="173"/>
  <c r="H24" i="173" s="1"/>
  <c r="D24" i="173"/>
  <c r="C25" i="173"/>
  <c r="E31" i="202" s="1"/>
  <c r="D25" i="173"/>
  <c r="E32" i="202" s="1"/>
  <c r="K36" i="173"/>
  <c r="L35" i="173"/>
  <c r="K35" i="173"/>
  <c r="L34" i="173"/>
  <c r="K34" i="173"/>
  <c r="L33" i="173"/>
  <c r="K33" i="173"/>
  <c r="L32" i="173"/>
  <c r="K32" i="173"/>
  <c r="L31" i="173"/>
  <c r="K31" i="173"/>
  <c r="L30" i="173"/>
  <c r="K30" i="173"/>
  <c r="L29" i="173"/>
  <c r="K29" i="173"/>
  <c r="L28" i="173"/>
  <c r="K28" i="173"/>
  <c r="L27" i="173"/>
  <c r="K27" i="173"/>
  <c r="L26" i="173"/>
  <c r="B25" i="173"/>
  <c r="A25" i="173"/>
  <c r="K24" i="173"/>
  <c r="B24" i="173"/>
  <c r="A24" i="173"/>
  <c r="L23" i="173"/>
  <c r="K23" i="173"/>
  <c r="B23" i="173"/>
  <c r="A23" i="173"/>
  <c r="L22" i="173"/>
  <c r="K22" i="173"/>
  <c r="B22" i="173"/>
  <c r="A22" i="173"/>
  <c r="L21" i="173"/>
  <c r="K21" i="173"/>
  <c r="B21" i="173"/>
  <c r="A21" i="173"/>
  <c r="L20" i="173"/>
  <c r="K20" i="173"/>
  <c r="B20" i="173"/>
  <c r="A20" i="173"/>
  <c r="L19" i="173"/>
  <c r="K19" i="173"/>
  <c r="B19" i="173"/>
  <c r="A19" i="173"/>
  <c r="L18" i="173"/>
  <c r="K18" i="173"/>
  <c r="G18" i="173"/>
  <c r="F18" i="173"/>
  <c r="E18" i="173"/>
  <c r="A18" i="173"/>
  <c r="L17" i="173"/>
  <c r="K17" i="173"/>
  <c r="G17" i="173"/>
  <c r="F17" i="173"/>
  <c r="E17" i="173"/>
  <c r="A17" i="173"/>
  <c r="L16" i="173"/>
  <c r="K16" i="173"/>
  <c r="G16" i="173"/>
  <c r="F16" i="173"/>
  <c r="E16" i="173"/>
  <c r="A16" i="173"/>
  <c r="L15" i="173"/>
  <c r="K15" i="173"/>
  <c r="G15" i="173"/>
  <c r="F15" i="173"/>
  <c r="E15" i="173"/>
  <c r="A15" i="173"/>
  <c r="L14" i="173"/>
  <c r="G14" i="173"/>
  <c r="F14" i="173"/>
  <c r="E14" i="173"/>
  <c r="A14" i="173"/>
  <c r="G13" i="173"/>
  <c r="F13" i="173"/>
  <c r="E13" i="173"/>
  <c r="A13" i="173"/>
  <c r="G12" i="173"/>
  <c r="F12" i="173"/>
  <c r="E12" i="173"/>
  <c r="A12" i="173"/>
  <c r="G11" i="173"/>
  <c r="F11" i="173"/>
  <c r="E11" i="173"/>
  <c r="A11" i="173"/>
  <c r="G10" i="173"/>
  <c r="F10" i="173"/>
  <c r="E10" i="173"/>
  <c r="A10" i="173"/>
  <c r="G9" i="173"/>
  <c r="F9" i="173"/>
  <c r="E9" i="173"/>
  <c r="A9" i="173"/>
  <c r="G8" i="173"/>
  <c r="F8" i="173"/>
  <c r="E8" i="173"/>
  <c r="A8" i="173"/>
  <c r="G7" i="173"/>
  <c r="F7" i="173"/>
  <c r="E7" i="173"/>
  <c r="A7" i="173"/>
  <c r="A6" i="173"/>
  <c r="K36" i="172"/>
  <c r="L35" i="172"/>
  <c r="K35" i="172"/>
  <c r="L34" i="172"/>
  <c r="K34" i="172"/>
  <c r="L33" i="172"/>
  <c r="K33" i="172"/>
  <c r="L32" i="172"/>
  <c r="K32" i="172"/>
  <c r="L31" i="172"/>
  <c r="K31" i="172"/>
  <c r="L30" i="172"/>
  <c r="K30" i="172"/>
  <c r="L29" i="172"/>
  <c r="K29" i="172"/>
  <c r="L28" i="172"/>
  <c r="K28" i="172"/>
  <c r="L27" i="172"/>
  <c r="K27" i="172"/>
  <c r="L26" i="172"/>
  <c r="D25" i="172"/>
  <c r="P25" i="124" s="1"/>
  <c r="F6" i="202" s="1"/>
  <c r="C32" i="202" s="1"/>
  <c r="C25" i="172"/>
  <c r="B25" i="172"/>
  <c r="A25" i="172"/>
  <c r="K24" i="172"/>
  <c r="D24" i="172"/>
  <c r="P24" i="124" s="1"/>
  <c r="C24" i="172"/>
  <c r="B24" i="172"/>
  <c r="E24" i="124" s="1"/>
  <c r="A24" i="172"/>
  <c r="L23" i="172"/>
  <c r="K23" i="172"/>
  <c r="D23" i="172"/>
  <c r="P23" i="124" s="1"/>
  <c r="C23" i="172"/>
  <c r="B23" i="172"/>
  <c r="A23" i="172"/>
  <c r="L22" i="172"/>
  <c r="K22" i="172"/>
  <c r="D22" i="172"/>
  <c r="C22" i="172"/>
  <c r="B22" i="172"/>
  <c r="E22" i="124" s="1"/>
  <c r="A22" i="172"/>
  <c r="L21" i="172"/>
  <c r="K21" i="172"/>
  <c r="D21" i="172"/>
  <c r="P21" i="124" s="1"/>
  <c r="C21" i="172"/>
  <c r="B21" i="172"/>
  <c r="A21" i="172"/>
  <c r="L20" i="172"/>
  <c r="K20" i="172"/>
  <c r="D20" i="172"/>
  <c r="P20" i="124" s="1"/>
  <c r="C20" i="172"/>
  <c r="B20" i="172"/>
  <c r="E20" i="124" s="1"/>
  <c r="A20" i="172"/>
  <c r="L19" i="172"/>
  <c r="K19" i="172"/>
  <c r="D19" i="172"/>
  <c r="P19" i="124" s="1"/>
  <c r="C19" i="172"/>
  <c r="B19" i="172"/>
  <c r="A19" i="172"/>
  <c r="L18" i="172"/>
  <c r="K18" i="172"/>
  <c r="H18" i="172"/>
  <c r="G18" i="172"/>
  <c r="F18" i="172"/>
  <c r="E18" i="172"/>
  <c r="A18" i="172"/>
  <c r="L17" i="172"/>
  <c r="K17" i="172"/>
  <c r="H17" i="172"/>
  <c r="G17" i="172"/>
  <c r="F17" i="172"/>
  <c r="E17" i="172"/>
  <c r="A17" i="172"/>
  <c r="L16" i="172"/>
  <c r="K16" i="172"/>
  <c r="H16" i="172"/>
  <c r="G16" i="172"/>
  <c r="F16" i="172"/>
  <c r="E16" i="172"/>
  <c r="A16" i="172"/>
  <c r="L15" i="172"/>
  <c r="K15" i="172"/>
  <c r="H15" i="172"/>
  <c r="G15" i="172"/>
  <c r="F15" i="172"/>
  <c r="E15" i="172"/>
  <c r="A15" i="172"/>
  <c r="L14" i="172"/>
  <c r="H14" i="172"/>
  <c r="G14" i="172"/>
  <c r="F14" i="172"/>
  <c r="E14" i="172"/>
  <c r="A14" i="172"/>
  <c r="H13" i="172"/>
  <c r="G13" i="172"/>
  <c r="F13" i="172"/>
  <c r="E13" i="172"/>
  <c r="A13" i="172"/>
  <c r="H12" i="172"/>
  <c r="G12" i="172"/>
  <c r="F12" i="172"/>
  <c r="E12" i="172"/>
  <c r="A12" i="172"/>
  <c r="H11" i="172"/>
  <c r="G11" i="172"/>
  <c r="F11" i="172"/>
  <c r="E11" i="172"/>
  <c r="A11" i="172"/>
  <c r="H10" i="172"/>
  <c r="G10" i="172"/>
  <c r="F10" i="172"/>
  <c r="E10" i="172"/>
  <c r="A10" i="172"/>
  <c r="H9" i="172"/>
  <c r="G9" i="172"/>
  <c r="F9" i="172"/>
  <c r="E9" i="172"/>
  <c r="A9" i="172"/>
  <c r="H8" i="172"/>
  <c r="G8" i="172"/>
  <c r="F8" i="172"/>
  <c r="E8" i="172"/>
  <c r="A8" i="172"/>
  <c r="H7" i="172"/>
  <c r="G7" i="172"/>
  <c r="F7" i="172"/>
  <c r="E7" i="172"/>
  <c r="A7" i="172"/>
  <c r="A6" i="172"/>
  <c r="K36" i="171"/>
  <c r="L35" i="171"/>
  <c r="K35" i="171"/>
  <c r="L34" i="171"/>
  <c r="K34" i="171"/>
  <c r="L33" i="171"/>
  <c r="K33" i="171"/>
  <c r="L32" i="171"/>
  <c r="K32" i="171"/>
  <c r="L31" i="171"/>
  <c r="K31" i="171"/>
  <c r="L30" i="171"/>
  <c r="K30" i="171"/>
  <c r="L29" i="171"/>
  <c r="K29" i="171"/>
  <c r="L28" i="171"/>
  <c r="K28" i="171"/>
  <c r="L27" i="171"/>
  <c r="K27" i="171"/>
  <c r="L26" i="171"/>
  <c r="D25" i="171"/>
  <c r="C25" i="171"/>
  <c r="B25" i="171"/>
  <c r="A25" i="171"/>
  <c r="K24" i="171"/>
  <c r="D24" i="171"/>
  <c r="O24" i="124" s="1"/>
  <c r="C24" i="171"/>
  <c r="B24" i="171"/>
  <c r="D24" i="124" s="1"/>
  <c r="A24" i="171"/>
  <c r="L23" i="171"/>
  <c r="K23" i="171"/>
  <c r="D23" i="171"/>
  <c r="O23" i="124" s="1"/>
  <c r="C23" i="171"/>
  <c r="B23" i="171"/>
  <c r="D23" i="124" s="1"/>
  <c r="A23" i="171"/>
  <c r="L22" i="171"/>
  <c r="K22" i="171"/>
  <c r="D22" i="171"/>
  <c r="O22" i="124" s="1"/>
  <c r="C22" i="171"/>
  <c r="B22" i="171"/>
  <c r="D22" i="124" s="1"/>
  <c r="A22" i="171"/>
  <c r="L21" i="171"/>
  <c r="K21" i="171"/>
  <c r="D21" i="171"/>
  <c r="O21" i="124" s="1"/>
  <c r="C21" i="171"/>
  <c r="B21" i="171"/>
  <c r="D21" i="124" s="1"/>
  <c r="A21" i="171"/>
  <c r="L20" i="171"/>
  <c r="K20" i="171"/>
  <c r="D20" i="171"/>
  <c r="O20" i="124" s="1"/>
  <c r="C20" i="171"/>
  <c r="B20" i="171"/>
  <c r="D20" i="124" s="1"/>
  <c r="A20" i="171"/>
  <c r="L19" i="171"/>
  <c r="K19" i="171"/>
  <c r="D19" i="171"/>
  <c r="O19" i="124" s="1"/>
  <c r="C19" i="171"/>
  <c r="B19" i="171"/>
  <c r="D19" i="124" s="1"/>
  <c r="A19" i="171"/>
  <c r="L18" i="171"/>
  <c r="K18" i="171"/>
  <c r="H18" i="171"/>
  <c r="G18" i="171"/>
  <c r="F18" i="171"/>
  <c r="E18" i="171"/>
  <c r="A18" i="171"/>
  <c r="L17" i="171"/>
  <c r="K17" i="171"/>
  <c r="H17" i="171"/>
  <c r="G17" i="171"/>
  <c r="F17" i="171"/>
  <c r="E17" i="171"/>
  <c r="A17" i="171"/>
  <c r="L16" i="171"/>
  <c r="K16" i="171"/>
  <c r="H16" i="171"/>
  <c r="G16" i="171"/>
  <c r="F16" i="171"/>
  <c r="E16" i="171"/>
  <c r="A16" i="171"/>
  <c r="L15" i="171"/>
  <c r="K15" i="171"/>
  <c r="H15" i="171"/>
  <c r="G15" i="171"/>
  <c r="F15" i="171"/>
  <c r="E15" i="171"/>
  <c r="A15" i="171"/>
  <c r="L14" i="171"/>
  <c r="H14" i="171"/>
  <c r="G14" i="171"/>
  <c r="F14" i="171"/>
  <c r="E14" i="171"/>
  <c r="A14" i="171"/>
  <c r="H13" i="171"/>
  <c r="G13" i="171"/>
  <c r="F13" i="171"/>
  <c r="E13" i="171"/>
  <c r="A13" i="171"/>
  <c r="H12" i="171"/>
  <c r="G12" i="171"/>
  <c r="F12" i="171"/>
  <c r="E12" i="171"/>
  <c r="A12" i="171"/>
  <c r="H11" i="171"/>
  <c r="G11" i="171"/>
  <c r="F11" i="171"/>
  <c r="E11" i="171"/>
  <c r="A11" i="171"/>
  <c r="H10" i="171"/>
  <c r="G10" i="171"/>
  <c r="F10" i="171"/>
  <c r="E10" i="171"/>
  <c r="A10" i="171"/>
  <c r="H9" i="171"/>
  <c r="G9" i="171"/>
  <c r="F9" i="171"/>
  <c r="E9" i="171"/>
  <c r="A9" i="171"/>
  <c r="H8" i="171"/>
  <c r="G8" i="171"/>
  <c r="F8" i="171"/>
  <c r="E8" i="171"/>
  <c r="A8" i="171"/>
  <c r="H7" i="171"/>
  <c r="G7" i="171"/>
  <c r="F7" i="171"/>
  <c r="E7" i="171"/>
  <c r="A7" i="171"/>
  <c r="A6" i="171"/>
  <c r="K36" i="170"/>
  <c r="L35" i="170"/>
  <c r="K35" i="170"/>
  <c r="L34" i="170"/>
  <c r="K34" i="170"/>
  <c r="L33" i="170"/>
  <c r="K33" i="170"/>
  <c r="L32" i="170"/>
  <c r="K32" i="170"/>
  <c r="L31" i="170"/>
  <c r="K31" i="170"/>
  <c r="L30" i="170"/>
  <c r="K30" i="170"/>
  <c r="L29" i="170"/>
  <c r="K29" i="170"/>
  <c r="L28" i="170"/>
  <c r="K28" i="170"/>
  <c r="L27" i="170"/>
  <c r="K27" i="170"/>
  <c r="L26" i="170"/>
  <c r="D25" i="170"/>
  <c r="C25" i="170"/>
  <c r="B25" i="170"/>
  <c r="A25" i="170"/>
  <c r="K24" i="170"/>
  <c r="D24" i="170"/>
  <c r="N24" i="124" s="1"/>
  <c r="C24" i="170"/>
  <c r="H24" i="124" s="1"/>
  <c r="B24" i="170"/>
  <c r="C24" i="124" s="1"/>
  <c r="A24" i="170"/>
  <c r="L23" i="170"/>
  <c r="K23" i="170"/>
  <c r="D23" i="170"/>
  <c r="N23" i="124" s="1"/>
  <c r="C23" i="170"/>
  <c r="H23" i="124" s="1"/>
  <c r="B23" i="170"/>
  <c r="C23" i="124" s="1"/>
  <c r="A23" i="170"/>
  <c r="L22" i="170"/>
  <c r="K22" i="170"/>
  <c r="D22" i="170"/>
  <c r="N22" i="124" s="1"/>
  <c r="C22" i="170"/>
  <c r="H22" i="124" s="1"/>
  <c r="B22" i="170"/>
  <c r="C22" i="124" s="1"/>
  <c r="A22" i="170"/>
  <c r="L21" i="170"/>
  <c r="K21" i="170"/>
  <c r="D21" i="170"/>
  <c r="N21" i="124" s="1"/>
  <c r="C21" i="170"/>
  <c r="H21" i="124" s="1"/>
  <c r="B21" i="170"/>
  <c r="C21" i="124" s="1"/>
  <c r="A21" i="170"/>
  <c r="L20" i="170"/>
  <c r="K20" i="170"/>
  <c r="D20" i="170"/>
  <c r="N20" i="124" s="1"/>
  <c r="C20" i="170"/>
  <c r="B20" i="170"/>
  <c r="C20" i="124" s="1"/>
  <c r="A20" i="170"/>
  <c r="L19" i="170"/>
  <c r="K19" i="170"/>
  <c r="H19" i="170"/>
  <c r="N19" i="124"/>
  <c r="A19" i="170"/>
  <c r="L18" i="170"/>
  <c r="K18" i="170"/>
  <c r="H18" i="170"/>
  <c r="G18" i="170"/>
  <c r="F18" i="170"/>
  <c r="E18" i="170"/>
  <c r="A18" i="170"/>
  <c r="L17" i="170"/>
  <c r="K17" i="170"/>
  <c r="H17" i="170"/>
  <c r="G17" i="170"/>
  <c r="F17" i="170"/>
  <c r="E17" i="170"/>
  <c r="A17" i="170"/>
  <c r="L16" i="170"/>
  <c r="K16" i="170"/>
  <c r="H16" i="170"/>
  <c r="G16" i="170"/>
  <c r="F16" i="170"/>
  <c r="E16" i="170"/>
  <c r="A16" i="170"/>
  <c r="L15" i="170"/>
  <c r="K15" i="170"/>
  <c r="H15" i="170"/>
  <c r="G15" i="170"/>
  <c r="F15" i="170"/>
  <c r="E15" i="170"/>
  <c r="A15" i="170"/>
  <c r="L14" i="170"/>
  <c r="H14" i="170"/>
  <c r="G14" i="170"/>
  <c r="F14" i="170"/>
  <c r="E14" i="170"/>
  <c r="A14" i="170"/>
  <c r="H13" i="170"/>
  <c r="G13" i="170"/>
  <c r="F13" i="170"/>
  <c r="E13" i="170"/>
  <c r="A13" i="170"/>
  <c r="H12" i="170"/>
  <c r="G12" i="170"/>
  <c r="F12" i="170"/>
  <c r="E12" i="170"/>
  <c r="A12" i="170"/>
  <c r="H11" i="170"/>
  <c r="G11" i="170"/>
  <c r="F11" i="170"/>
  <c r="E11" i="170"/>
  <c r="A11" i="170"/>
  <c r="H10" i="170"/>
  <c r="G10" i="170"/>
  <c r="F10" i="170"/>
  <c r="E10" i="170"/>
  <c r="A10" i="170"/>
  <c r="H9" i="170"/>
  <c r="G9" i="170"/>
  <c r="F9" i="170"/>
  <c r="E9" i="170"/>
  <c r="A9" i="170"/>
  <c r="H8" i="170"/>
  <c r="G8" i="170"/>
  <c r="F8" i="170"/>
  <c r="E8" i="170"/>
  <c r="A8" i="170"/>
  <c r="G7" i="170"/>
  <c r="F7" i="170"/>
  <c r="E7" i="170"/>
  <c r="A7" i="170"/>
  <c r="A6" i="170"/>
  <c r="G8" i="166"/>
  <c r="G9" i="166"/>
  <c r="G10" i="166"/>
  <c r="G11" i="166"/>
  <c r="G12" i="166"/>
  <c r="G13" i="166"/>
  <c r="G14" i="166"/>
  <c r="G15" i="166"/>
  <c r="G16" i="166"/>
  <c r="G17" i="166"/>
  <c r="G18" i="166"/>
  <c r="G7" i="166"/>
  <c r="H8" i="166"/>
  <c r="H9" i="166"/>
  <c r="H10" i="166"/>
  <c r="H11" i="166"/>
  <c r="H12" i="166"/>
  <c r="H13" i="166"/>
  <c r="H14" i="166"/>
  <c r="H15" i="166"/>
  <c r="H16" i="166"/>
  <c r="H17" i="166"/>
  <c r="H18" i="166"/>
  <c r="H10" i="169"/>
  <c r="H11" i="169"/>
  <c r="H12" i="169"/>
  <c r="H13" i="169"/>
  <c r="H14" i="169"/>
  <c r="H15" i="169"/>
  <c r="H16" i="169"/>
  <c r="H17" i="169"/>
  <c r="H18" i="169"/>
  <c r="H19" i="169"/>
  <c r="H20" i="169"/>
  <c r="E9" i="169"/>
  <c r="K38" i="169"/>
  <c r="G38" i="169"/>
  <c r="L37" i="169"/>
  <c r="K37" i="169"/>
  <c r="L36" i="169"/>
  <c r="K36" i="169"/>
  <c r="L35" i="169"/>
  <c r="K35" i="169"/>
  <c r="L34" i="169"/>
  <c r="K34" i="169"/>
  <c r="L33" i="169"/>
  <c r="K33" i="169"/>
  <c r="L32" i="169"/>
  <c r="K32" i="169"/>
  <c r="L31" i="169"/>
  <c r="K31" i="169"/>
  <c r="L30" i="169"/>
  <c r="K30" i="169"/>
  <c r="L29" i="169"/>
  <c r="K29" i="169"/>
  <c r="L28" i="169"/>
  <c r="D27" i="169"/>
  <c r="D38" i="169" s="1"/>
  <c r="C27" i="169"/>
  <c r="B27" i="169"/>
  <c r="B38" i="169" s="1"/>
  <c r="L38" i="169" s="1"/>
  <c r="A27" i="169"/>
  <c r="K26" i="169"/>
  <c r="D26" i="169"/>
  <c r="C26" i="169"/>
  <c r="B26" i="169"/>
  <c r="A26" i="169"/>
  <c r="L25" i="169"/>
  <c r="K25" i="169"/>
  <c r="D25" i="169"/>
  <c r="C25" i="169"/>
  <c r="B25" i="169"/>
  <c r="A25" i="169"/>
  <c r="L24" i="169"/>
  <c r="K24" i="169"/>
  <c r="D24" i="169"/>
  <c r="C24" i="169"/>
  <c r="B24" i="169"/>
  <c r="A24" i="169"/>
  <c r="L23" i="169"/>
  <c r="K23" i="169"/>
  <c r="D23" i="169"/>
  <c r="C23" i="169"/>
  <c r="B23" i="169"/>
  <c r="A23" i="169"/>
  <c r="L22" i="169"/>
  <c r="K22" i="169"/>
  <c r="D22" i="169"/>
  <c r="C22" i="169"/>
  <c r="B22" i="169"/>
  <c r="A22" i="169"/>
  <c r="L21" i="169"/>
  <c r="K21" i="169"/>
  <c r="D21" i="169"/>
  <c r="C21" i="169"/>
  <c r="B21" i="169"/>
  <c r="A21" i="169"/>
  <c r="L20" i="169"/>
  <c r="K20" i="169"/>
  <c r="F20" i="169"/>
  <c r="E20" i="169"/>
  <c r="A20" i="169"/>
  <c r="T20" i="169" s="1"/>
  <c r="L19" i="169"/>
  <c r="K19" i="169"/>
  <c r="F19" i="169"/>
  <c r="E19" i="169"/>
  <c r="A19" i="169"/>
  <c r="T19" i="169" s="1"/>
  <c r="L18" i="169"/>
  <c r="K18" i="169"/>
  <c r="F18" i="169"/>
  <c r="E18" i="169"/>
  <c r="A18" i="169"/>
  <c r="T18" i="169" s="1"/>
  <c r="L17" i="169"/>
  <c r="K17" i="169"/>
  <c r="F17" i="169"/>
  <c r="E17" i="169"/>
  <c r="A17" i="169"/>
  <c r="T17" i="169" s="1"/>
  <c r="L16" i="169"/>
  <c r="F16" i="169"/>
  <c r="E16" i="169"/>
  <c r="A16" i="169"/>
  <c r="T16" i="169" s="1"/>
  <c r="F15" i="169"/>
  <c r="E15" i="169"/>
  <c r="A15" i="169"/>
  <c r="T15" i="169" s="1"/>
  <c r="F14" i="169"/>
  <c r="E14" i="169"/>
  <c r="A14" i="169"/>
  <c r="T14" i="169" s="1"/>
  <c r="F13" i="169"/>
  <c r="E13" i="169"/>
  <c r="A13" i="169"/>
  <c r="T13" i="169" s="1"/>
  <c r="F12" i="169"/>
  <c r="E12" i="169"/>
  <c r="A12" i="169"/>
  <c r="T12" i="169" s="1"/>
  <c r="F11" i="169"/>
  <c r="E11" i="169"/>
  <c r="A11" i="169"/>
  <c r="T11" i="169" s="1"/>
  <c r="F10" i="169"/>
  <c r="E10" i="169"/>
  <c r="A10" i="169"/>
  <c r="T10" i="169" s="1"/>
  <c r="F9" i="169"/>
  <c r="A9" i="169"/>
  <c r="T9" i="169" s="1"/>
  <c r="A8" i="169"/>
  <c r="H32" i="202" l="1"/>
  <c r="B36" i="173"/>
  <c r="L36" i="173" s="1"/>
  <c r="E34" i="202"/>
  <c r="F23" i="173"/>
  <c r="D36" i="173"/>
  <c r="I25" i="174"/>
  <c r="E27" i="169"/>
  <c r="E38" i="169" s="1"/>
  <c r="H20" i="124"/>
  <c r="H25" i="124"/>
  <c r="D5" i="202" s="1"/>
  <c r="F20" i="173"/>
  <c r="C36" i="173"/>
  <c r="H25" i="173"/>
  <c r="F22" i="172"/>
  <c r="P22" i="124"/>
  <c r="E23" i="172"/>
  <c r="E23" i="124"/>
  <c r="H25" i="172"/>
  <c r="J25" i="124"/>
  <c r="F5" i="202" s="1"/>
  <c r="C31" i="202" s="1"/>
  <c r="H19" i="172"/>
  <c r="J19" i="124"/>
  <c r="F19" i="172"/>
  <c r="E19" i="124"/>
  <c r="F21" i="172"/>
  <c r="E21" i="124"/>
  <c r="H21" i="172"/>
  <c r="J21" i="124"/>
  <c r="H23" i="172"/>
  <c r="J23" i="124"/>
  <c r="D36" i="172"/>
  <c r="P36" i="124" s="1"/>
  <c r="H20" i="172"/>
  <c r="J20" i="124"/>
  <c r="H22" i="172"/>
  <c r="J22" i="124"/>
  <c r="H24" i="172"/>
  <c r="J24" i="124"/>
  <c r="B36" i="172"/>
  <c r="E25" i="124"/>
  <c r="F8" i="202" s="1"/>
  <c r="C34" i="202" s="1"/>
  <c r="H20" i="171"/>
  <c r="I20" i="124"/>
  <c r="H24" i="171"/>
  <c r="I24" i="124"/>
  <c r="H22" i="171"/>
  <c r="I22" i="124"/>
  <c r="B36" i="171"/>
  <c r="D25" i="124"/>
  <c r="E8" i="202" s="1"/>
  <c r="H25" i="171"/>
  <c r="I25" i="124"/>
  <c r="E5" i="202" s="1"/>
  <c r="H19" i="171"/>
  <c r="I19" i="124"/>
  <c r="H21" i="171"/>
  <c r="I21" i="124"/>
  <c r="H23" i="171"/>
  <c r="I23" i="124"/>
  <c r="D36" i="171"/>
  <c r="O36" i="124" s="1"/>
  <c r="O25" i="124"/>
  <c r="E6" i="202" s="1"/>
  <c r="H21" i="170"/>
  <c r="E19" i="170"/>
  <c r="C19" i="124"/>
  <c r="B36" i="170"/>
  <c r="C25" i="124"/>
  <c r="D8" i="202" s="1"/>
  <c r="D36" i="170"/>
  <c r="N36" i="124" s="1"/>
  <c r="N25" i="124"/>
  <c r="D6" i="202" s="1"/>
  <c r="G19" i="170"/>
  <c r="G24" i="173"/>
  <c r="G20" i="173"/>
  <c r="E23" i="169"/>
  <c r="I21" i="174"/>
  <c r="G21" i="170"/>
  <c r="G23" i="170"/>
  <c r="I19" i="174"/>
  <c r="I23" i="174"/>
  <c r="G25" i="170"/>
  <c r="I20" i="174"/>
  <c r="I22" i="174"/>
  <c r="I24" i="174"/>
  <c r="F21" i="169"/>
  <c r="F25" i="169"/>
  <c r="F23" i="170"/>
  <c r="F22" i="170"/>
  <c r="E22" i="173"/>
  <c r="G22" i="173"/>
  <c r="F19" i="173"/>
  <c r="F24" i="173"/>
  <c r="F21" i="173"/>
  <c r="F22" i="173"/>
  <c r="F25" i="173"/>
  <c r="F36" i="173" s="1"/>
  <c r="E20" i="173"/>
  <c r="E24" i="173"/>
  <c r="G25" i="173"/>
  <c r="E19" i="173"/>
  <c r="E21" i="173"/>
  <c r="E23" i="173"/>
  <c r="E25" i="173"/>
  <c r="E36" i="173" s="1"/>
  <c r="G19" i="173"/>
  <c r="G21" i="173"/>
  <c r="G23" i="173"/>
  <c r="E19" i="172"/>
  <c r="E25" i="172"/>
  <c r="E36" i="172" s="1"/>
  <c r="C36" i="172"/>
  <c r="J36" i="124" s="1"/>
  <c r="X32" i="169" s="1"/>
  <c r="E21" i="172"/>
  <c r="F24" i="172"/>
  <c r="F23" i="172"/>
  <c r="F20" i="172"/>
  <c r="G20" i="172"/>
  <c r="G24" i="172"/>
  <c r="G19" i="172"/>
  <c r="E20" i="172"/>
  <c r="G21" i="172"/>
  <c r="E22" i="172"/>
  <c r="G23" i="172"/>
  <c r="E24" i="172"/>
  <c r="G25" i="172"/>
  <c r="G22" i="172"/>
  <c r="F25" i="172"/>
  <c r="F36" i="172" s="1"/>
  <c r="H36" i="172"/>
  <c r="H23" i="170"/>
  <c r="F19" i="170"/>
  <c r="E23" i="170"/>
  <c r="F19" i="171"/>
  <c r="F21" i="171"/>
  <c r="F22" i="171"/>
  <c r="F23" i="171"/>
  <c r="F24" i="171"/>
  <c r="E20" i="171"/>
  <c r="F20" i="171"/>
  <c r="E22" i="171"/>
  <c r="E24" i="171"/>
  <c r="G19" i="171"/>
  <c r="G21" i="171"/>
  <c r="G25" i="171"/>
  <c r="E19" i="171"/>
  <c r="G20" i="171"/>
  <c r="E21" i="171"/>
  <c r="G22" i="171"/>
  <c r="E23" i="171"/>
  <c r="G24" i="171"/>
  <c r="E25" i="171"/>
  <c r="E36" i="171" s="1"/>
  <c r="C36" i="171"/>
  <c r="I36" i="124" s="1"/>
  <c r="W32" i="169" s="1"/>
  <c r="G23" i="171"/>
  <c r="F25" i="171"/>
  <c r="F36" i="171" s="1"/>
  <c r="E22" i="170"/>
  <c r="F20" i="170"/>
  <c r="F21" i="170"/>
  <c r="F24" i="170"/>
  <c r="E25" i="170"/>
  <c r="E36" i="170" s="1"/>
  <c r="E20" i="170"/>
  <c r="E21" i="170"/>
  <c r="E24" i="170"/>
  <c r="H25" i="170"/>
  <c r="C36" i="170"/>
  <c r="H36" i="124" s="1"/>
  <c r="V32" i="169" s="1"/>
  <c r="G20" i="170"/>
  <c r="G22" i="170"/>
  <c r="G24" i="170"/>
  <c r="H20" i="170"/>
  <c r="H22" i="170"/>
  <c r="H24" i="170"/>
  <c r="F25" i="170"/>
  <c r="F36" i="170" s="1"/>
  <c r="F24" i="169"/>
  <c r="E21" i="169"/>
  <c r="E22" i="169"/>
  <c r="E26" i="169"/>
  <c r="F22" i="169"/>
  <c r="F26" i="169"/>
  <c r="F23" i="169"/>
  <c r="E24" i="169"/>
  <c r="E25" i="169"/>
  <c r="F27" i="169"/>
  <c r="F38" i="169" s="1"/>
  <c r="C38" i="169"/>
  <c r="I36" i="174" s="1"/>
  <c r="H34" i="202" l="1"/>
  <c r="L36" i="172"/>
  <c r="E36" i="124"/>
  <c r="L36" i="171"/>
  <c r="D36" i="124"/>
  <c r="L36" i="170"/>
  <c r="C36" i="124"/>
  <c r="G36" i="170"/>
  <c r="L24" i="170"/>
  <c r="L24" i="173"/>
  <c r="G36" i="173"/>
  <c r="H36" i="173"/>
  <c r="L24" i="172"/>
  <c r="G36" i="172"/>
  <c r="H36" i="170"/>
  <c r="L24" i="171"/>
  <c r="H36" i="171"/>
  <c r="G36" i="171"/>
  <c r="H38" i="169"/>
  <c r="L26" i="169"/>
  <c r="B25" i="166" l="1"/>
  <c r="B25" i="124" s="1"/>
  <c r="C8" i="202" s="1"/>
  <c r="H8" i="202" s="1"/>
  <c r="B23" i="166"/>
  <c r="B23" i="124" s="1"/>
  <c r="B21" i="166"/>
  <c r="B21" i="124" s="1"/>
  <c r="B20" i="166"/>
  <c r="B20" i="124" s="1"/>
  <c r="B19" i="166"/>
  <c r="B19" i="124" s="1"/>
  <c r="E7" i="166"/>
  <c r="L28" i="166"/>
  <c r="L26" i="166"/>
  <c r="L14" i="166"/>
  <c r="L17" i="166"/>
  <c r="L15" i="166"/>
  <c r="K16" i="166"/>
  <c r="K17" i="166"/>
  <c r="K18" i="166"/>
  <c r="K19" i="166"/>
  <c r="K20" i="166"/>
  <c r="K21" i="166"/>
  <c r="K22" i="166"/>
  <c r="K23" i="166"/>
  <c r="K24" i="166"/>
  <c r="K15" i="166"/>
  <c r="K28" i="166"/>
  <c r="K29" i="166"/>
  <c r="K30" i="166"/>
  <c r="K31" i="166"/>
  <c r="K32" i="166"/>
  <c r="K33" i="166"/>
  <c r="K34" i="166"/>
  <c r="K35" i="166"/>
  <c r="K36" i="166"/>
  <c r="K27" i="166"/>
  <c r="L29" i="166"/>
  <c r="L27" i="166"/>
  <c r="L16" i="166" l="1"/>
  <c r="L32" i="101" l="1"/>
  <c r="K10" i="101"/>
  <c r="K31" i="101"/>
  <c r="K30" i="101"/>
  <c r="K29" i="101"/>
  <c r="K28" i="101"/>
  <c r="K27" i="101"/>
  <c r="K26" i="101"/>
  <c r="K25" i="101"/>
  <c r="K24" i="101"/>
  <c r="K23" i="101"/>
  <c r="K22" i="101"/>
  <c r="K21" i="101"/>
  <c r="K20" i="101"/>
  <c r="K19" i="101"/>
  <c r="K18" i="101"/>
  <c r="K17" i="101"/>
  <c r="K16" i="101"/>
  <c r="K15" i="101"/>
  <c r="K14" i="101"/>
  <c r="K13" i="101"/>
  <c r="K12" i="101"/>
  <c r="K11" i="101"/>
  <c r="K9" i="101"/>
  <c r="K8" i="101"/>
  <c r="F9" i="101"/>
  <c r="F10" i="101"/>
  <c r="F11" i="101"/>
  <c r="F12" i="101"/>
  <c r="F13" i="101"/>
  <c r="F14" i="101"/>
  <c r="F15" i="101"/>
  <c r="F16" i="101"/>
  <c r="F17" i="101"/>
  <c r="F18" i="101"/>
  <c r="F19" i="101"/>
  <c r="F20" i="101"/>
  <c r="F21" i="101"/>
  <c r="F22" i="101"/>
  <c r="F23" i="101"/>
  <c r="F24" i="101"/>
  <c r="F25" i="101"/>
  <c r="F26" i="101"/>
  <c r="F27" i="101"/>
  <c r="F28" i="101"/>
  <c r="F29" i="101"/>
  <c r="F30" i="101"/>
  <c r="F31" i="101"/>
  <c r="F8" i="101"/>
  <c r="C32" i="101"/>
  <c r="D32" i="101"/>
  <c r="E32" i="101"/>
  <c r="G32" i="101"/>
  <c r="H32" i="101"/>
  <c r="I32" i="101"/>
  <c r="J32" i="101"/>
  <c r="C33" i="101"/>
  <c r="D33" i="101"/>
  <c r="E33" i="101"/>
  <c r="G33" i="101"/>
  <c r="H33" i="101"/>
  <c r="I33" i="101"/>
  <c r="J33" i="101"/>
  <c r="L33" i="101"/>
  <c r="C34" i="101"/>
  <c r="D34" i="101"/>
  <c r="E34" i="101"/>
  <c r="G34" i="101"/>
  <c r="H34" i="101"/>
  <c r="I34" i="101"/>
  <c r="J34" i="101"/>
  <c r="B34" i="101"/>
  <c r="B33" i="101"/>
  <c r="B32" i="101"/>
  <c r="F34" i="101" l="1"/>
  <c r="K32" i="101"/>
  <c r="F32" i="101"/>
  <c r="K33" i="101"/>
  <c r="F33" i="101"/>
  <c r="K34" i="101"/>
  <c r="E20" i="64" l="1"/>
  <c r="D21" i="64"/>
  <c r="C21" i="64"/>
  <c r="G21" i="64" s="1"/>
  <c r="M17" i="64"/>
  <c r="G24" i="119"/>
  <c r="G23" i="119"/>
  <c r="G22" i="119"/>
  <c r="G21" i="119"/>
  <c r="G20" i="119"/>
  <c r="G19" i="119"/>
  <c r="G18" i="119"/>
  <c r="H24" i="119" l="1"/>
  <c r="N9" i="121" l="1"/>
  <c r="E35" i="168" l="1"/>
  <c r="E33" i="168"/>
  <c r="E34" i="168"/>
  <c r="E32" i="168"/>
  <c r="D36" i="168"/>
  <c r="D35" i="168"/>
  <c r="D33" i="168"/>
  <c r="D34" i="168"/>
  <c r="D32" i="168"/>
  <c r="C36" i="168"/>
  <c r="C35" i="168"/>
  <c r="C33" i="168"/>
  <c r="C34" i="168"/>
  <c r="C32" i="168"/>
  <c r="L15" i="168"/>
  <c r="L8" i="168"/>
  <c r="J15" i="168"/>
  <c r="G15" i="168"/>
  <c r="D15" i="168"/>
  <c r="J10" i="168"/>
  <c r="J9" i="168"/>
  <c r="J8" i="168"/>
  <c r="G10" i="168"/>
  <c r="G9" i="168"/>
  <c r="G8" i="168"/>
  <c r="D9" i="168"/>
  <c r="D10" i="168"/>
  <c r="D8" i="168"/>
  <c r="M19" i="168"/>
  <c r="E11" i="168"/>
  <c r="E24" i="168" s="1"/>
  <c r="F11" i="168"/>
  <c r="F25" i="168" s="1"/>
  <c r="E16" i="204" s="1"/>
  <c r="E35" i="204" s="1"/>
  <c r="H11" i="168"/>
  <c r="H23" i="168" s="1"/>
  <c r="I11" i="168"/>
  <c r="I24" i="168" s="1"/>
  <c r="K11" i="168"/>
  <c r="K25" i="168" s="1"/>
  <c r="J16" i="204" s="1"/>
  <c r="C11" i="168"/>
  <c r="C23" i="168" s="1"/>
  <c r="N19" i="168"/>
  <c r="L19" i="168"/>
  <c r="N15" i="168"/>
  <c r="L9" i="168"/>
  <c r="N9" i="168"/>
  <c r="L10" i="168"/>
  <c r="N10" i="168"/>
  <c r="N8" i="168"/>
  <c r="E36" i="168"/>
  <c r="B36" i="168"/>
  <c r="B34" i="168"/>
  <c r="B33" i="168"/>
  <c r="B32" i="168"/>
  <c r="E31" i="168"/>
  <c r="J32" i="168" s="1"/>
  <c r="D31" i="168"/>
  <c r="I32" i="168" s="1"/>
  <c r="C31" i="168"/>
  <c r="H32" i="168" s="1"/>
  <c r="K24" i="168" l="1"/>
  <c r="K23" i="168"/>
  <c r="E37" i="168"/>
  <c r="J33" i="168" s="1"/>
  <c r="M10" i="168"/>
  <c r="H24" i="168"/>
  <c r="D37" i="168"/>
  <c r="I33" i="168" s="1"/>
  <c r="F23" i="168"/>
  <c r="E25" i="168"/>
  <c r="D16" i="204" s="1"/>
  <c r="E23" i="168"/>
  <c r="C37" i="168"/>
  <c r="H33" i="168" s="1"/>
  <c r="M9" i="168"/>
  <c r="C25" i="168"/>
  <c r="B16" i="204" s="1"/>
  <c r="D35" i="204" s="1"/>
  <c r="C24" i="168"/>
  <c r="D11" i="168"/>
  <c r="D23" i="168" s="1"/>
  <c r="I25" i="168"/>
  <c r="H16" i="204" s="1"/>
  <c r="F35" i="204" s="1"/>
  <c r="H25" i="168"/>
  <c r="G16" i="204" s="1"/>
  <c r="G11" i="168"/>
  <c r="J11" i="168"/>
  <c r="F24" i="168"/>
  <c r="I23" i="168"/>
  <c r="M8" i="168"/>
  <c r="M15" i="168"/>
  <c r="N11" i="168"/>
  <c r="L11" i="168"/>
  <c r="E8" i="166"/>
  <c r="F8" i="166"/>
  <c r="E9" i="166"/>
  <c r="F9" i="166"/>
  <c r="E10" i="166"/>
  <c r="F10" i="166"/>
  <c r="E11" i="166"/>
  <c r="F11" i="166"/>
  <c r="E12" i="166"/>
  <c r="F12" i="166"/>
  <c r="E13" i="166"/>
  <c r="F13" i="166"/>
  <c r="E14" i="166"/>
  <c r="F14" i="166"/>
  <c r="E15" i="166"/>
  <c r="F15" i="166"/>
  <c r="E16" i="166"/>
  <c r="F16" i="166"/>
  <c r="E17" i="166"/>
  <c r="F17" i="166"/>
  <c r="E18" i="166"/>
  <c r="F18" i="166"/>
  <c r="F7" i="166"/>
  <c r="D25" i="168" l="1"/>
  <c r="C16" i="204" s="1"/>
  <c r="K33" i="168"/>
  <c r="D24" i="168"/>
  <c r="N25" i="168"/>
  <c r="M16" i="204" s="1"/>
  <c r="N24" i="168"/>
  <c r="N23" i="168"/>
  <c r="J25" i="168"/>
  <c r="I16" i="204" s="1"/>
  <c r="J24" i="168"/>
  <c r="J23" i="168"/>
  <c r="L23" i="168"/>
  <c r="L25" i="168"/>
  <c r="K16" i="204" s="1"/>
  <c r="L24" i="168"/>
  <c r="M11" i="168"/>
  <c r="G23" i="168"/>
  <c r="G25" i="168"/>
  <c r="F16" i="204" s="1"/>
  <c r="G24" i="168"/>
  <c r="D25" i="166"/>
  <c r="C25" i="166"/>
  <c r="G25" i="124" s="1"/>
  <c r="C5" i="202" s="1"/>
  <c r="B36" i="166"/>
  <c r="A25" i="166"/>
  <c r="D24" i="166"/>
  <c r="M24" i="124" s="1"/>
  <c r="C24" i="166"/>
  <c r="G24" i="124" s="1"/>
  <c r="B24" i="166"/>
  <c r="A24" i="166"/>
  <c r="D23" i="166"/>
  <c r="M23" i="124" s="1"/>
  <c r="C23" i="166"/>
  <c r="G23" i="124" s="1"/>
  <c r="L34" i="166"/>
  <c r="A23" i="166"/>
  <c r="D22" i="166"/>
  <c r="M22" i="124" s="1"/>
  <c r="C22" i="166"/>
  <c r="G22" i="124" s="1"/>
  <c r="B22" i="166"/>
  <c r="A22" i="166"/>
  <c r="D21" i="166"/>
  <c r="M21" i="124" s="1"/>
  <c r="C21" i="166"/>
  <c r="G21" i="124" s="1"/>
  <c r="L32" i="166"/>
  <c r="A21" i="166"/>
  <c r="D20" i="166"/>
  <c r="M20" i="124" s="1"/>
  <c r="C20" i="166"/>
  <c r="G20" i="124" s="1"/>
  <c r="L31" i="166"/>
  <c r="A20" i="166"/>
  <c r="D19" i="166"/>
  <c r="M19" i="124" s="1"/>
  <c r="C19" i="166"/>
  <c r="G19" i="124" s="1"/>
  <c r="L30" i="166"/>
  <c r="A19" i="166"/>
  <c r="A18" i="166"/>
  <c r="A17" i="166"/>
  <c r="A16" i="166"/>
  <c r="A15" i="166"/>
  <c r="A14" i="166"/>
  <c r="A13" i="166"/>
  <c r="A12" i="166"/>
  <c r="A11" i="166"/>
  <c r="A10" i="166"/>
  <c r="A9" i="166"/>
  <c r="A8" i="166"/>
  <c r="A7" i="166"/>
  <c r="A6" i="166"/>
  <c r="R7" i="124"/>
  <c r="L18" i="124"/>
  <c r="F18" i="124"/>
  <c r="F22" i="124" s="1"/>
  <c r="F8" i="124"/>
  <c r="F9" i="124"/>
  <c r="F19" i="124" s="1"/>
  <c r="F10" i="124"/>
  <c r="F11" i="124"/>
  <c r="F12" i="124"/>
  <c r="F23" i="124" s="1"/>
  <c r="F13" i="124"/>
  <c r="F14" i="124"/>
  <c r="F15" i="124"/>
  <c r="F21" i="124" s="1"/>
  <c r="F16" i="124"/>
  <c r="F17" i="124"/>
  <c r="L35" i="166" l="1"/>
  <c r="B24" i="124"/>
  <c r="D36" i="166"/>
  <c r="M36" i="124" s="1"/>
  <c r="R36" i="124" s="1"/>
  <c r="M25" i="124"/>
  <c r="C6" i="202" s="1"/>
  <c r="L33" i="166"/>
  <c r="B22" i="124"/>
  <c r="L36" i="166"/>
  <c r="B36" i="124"/>
  <c r="F36" i="124" s="1"/>
  <c r="F24" i="124"/>
  <c r="F20" i="124"/>
  <c r="F25" i="124"/>
  <c r="G19" i="166"/>
  <c r="H19" i="166"/>
  <c r="H21" i="166"/>
  <c r="G21" i="166"/>
  <c r="G23" i="166"/>
  <c r="H23" i="166"/>
  <c r="G24" i="166"/>
  <c r="H24" i="166"/>
  <c r="G20" i="166"/>
  <c r="H20" i="166"/>
  <c r="G22" i="166"/>
  <c r="H22" i="166"/>
  <c r="G25" i="166"/>
  <c r="H25" i="166"/>
  <c r="C36" i="166"/>
  <c r="F19" i="166"/>
  <c r="F20" i="166"/>
  <c r="F21" i="166"/>
  <c r="F22" i="166"/>
  <c r="F23" i="166"/>
  <c r="F24" i="166"/>
  <c r="M25" i="168"/>
  <c r="L16" i="204" s="1"/>
  <c r="M24" i="168"/>
  <c r="M23" i="168"/>
  <c r="E19" i="166"/>
  <c r="E20" i="166"/>
  <c r="E21" i="166"/>
  <c r="E22" i="166"/>
  <c r="E23" i="166"/>
  <c r="E24" i="166"/>
  <c r="E25" i="166"/>
  <c r="E36" i="166" s="1"/>
  <c r="F25" i="166"/>
  <c r="F36" i="166" s="1"/>
  <c r="A3" i="123"/>
  <c r="D4" i="203" s="1"/>
  <c r="B43" i="90"/>
  <c r="D37" i="90"/>
  <c r="D27" i="90"/>
  <c r="D28" i="90"/>
  <c r="D29" i="90"/>
  <c r="D30" i="90"/>
  <c r="D31" i="90"/>
  <c r="D32" i="90"/>
  <c r="D33" i="90"/>
  <c r="D34" i="90"/>
  <c r="D35" i="90"/>
  <c r="D36" i="90"/>
  <c r="D26" i="90"/>
  <c r="C30" i="90"/>
  <c r="C26" i="90"/>
  <c r="D25" i="90"/>
  <c r="C25" i="90"/>
  <c r="C37" i="90"/>
  <c r="G36" i="124" l="1"/>
  <c r="L36" i="124" s="1"/>
  <c r="G36" i="166"/>
  <c r="H36" i="166"/>
  <c r="L23" i="166"/>
  <c r="L24" i="166"/>
  <c r="L20" i="166"/>
  <c r="L22" i="166"/>
  <c r="L18" i="166"/>
  <c r="L19" i="166"/>
  <c r="L21" i="166"/>
  <c r="B22" i="64"/>
  <c r="B23" i="64"/>
  <c r="B24" i="64"/>
  <c r="B25" i="64"/>
  <c r="B26" i="64"/>
  <c r="B27" i="64"/>
  <c r="B28" i="64"/>
  <c r="B29" i="64"/>
  <c r="B30" i="64"/>
  <c r="B21" i="64"/>
  <c r="U32" i="169" l="1"/>
  <c r="Z32" i="169" s="1"/>
  <c r="C27" i="90" l="1"/>
  <c r="C28" i="90"/>
  <c r="C29" i="90"/>
  <c r="C31" i="90"/>
  <c r="C32" i="90"/>
  <c r="C33" i="90"/>
  <c r="C34" i="90"/>
  <c r="C35" i="90"/>
  <c r="C36" i="90"/>
  <c r="H16" i="65" l="1"/>
  <c r="H8" i="150" l="1"/>
  <c r="G8" i="150"/>
  <c r="F8" i="150"/>
  <c r="E8" i="150"/>
  <c r="D8" i="150"/>
  <c r="C8" i="150"/>
  <c r="B8" i="150"/>
  <c r="H7" i="150"/>
  <c r="G7" i="150"/>
  <c r="F7" i="150"/>
  <c r="E7" i="150"/>
  <c r="D7" i="150"/>
  <c r="C7" i="150"/>
  <c r="B7" i="150"/>
  <c r="H6" i="150"/>
  <c r="G6" i="150"/>
  <c r="F6" i="150"/>
  <c r="E6" i="150"/>
  <c r="D6" i="150"/>
  <c r="C6" i="150"/>
  <c r="B6" i="150"/>
  <c r="G5" i="150"/>
  <c r="F5" i="150"/>
  <c r="E5" i="150"/>
  <c r="D5" i="150"/>
  <c r="C5" i="150"/>
  <c r="B5" i="150"/>
  <c r="Q23" i="134"/>
  <c r="Q36" i="134" s="1"/>
  <c r="O23" i="134"/>
  <c r="O36" i="134" s="1"/>
  <c r="N23" i="134"/>
  <c r="N36" i="134" s="1"/>
  <c r="M23" i="134"/>
  <c r="M36" i="134" s="1"/>
  <c r="L23" i="134"/>
  <c r="L36" i="134" s="1"/>
  <c r="K23" i="134"/>
  <c r="K36" i="134" s="1"/>
  <c r="J23" i="134"/>
  <c r="J36" i="134" s="1"/>
  <c r="I23" i="134"/>
  <c r="I36" i="134" s="1"/>
  <c r="H23" i="134"/>
  <c r="H36" i="134" s="1"/>
  <c r="G23" i="134"/>
  <c r="G36" i="134" s="1"/>
  <c r="F23" i="134"/>
  <c r="F36" i="134" s="1"/>
  <c r="E23" i="134"/>
  <c r="E36" i="134" s="1"/>
  <c r="D23" i="134"/>
  <c r="D36" i="134" s="1"/>
  <c r="C23" i="134"/>
  <c r="C36" i="134" s="1"/>
  <c r="B23" i="134"/>
  <c r="B36" i="134" s="1"/>
  <c r="A23" i="134"/>
  <c r="Q22" i="134"/>
  <c r="O22" i="134"/>
  <c r="N22" i="134"/>
  <c r="M22" i="134"/>
  <c r="L22" i="134"/>
  <c r="K22" i="134"/>
  <c r="J22" i="134"/>
  <c r="I22" i="134"/>
  <c r="H22" i="134"/>
  <c r="G22" i="134"/>
  <c r="F22" i="134"/>
  <c r="E22" i="134"/>
  <c r="D22" i="134"/>
  <c r="C22" i="134"/>
  <c r="B22" i="134"/>
  <c r="A22" i="134"/>
  <c r="Q21" i="134"/>
  <c r="O21" i="134"/>
  <c r="N21" i="134"/>
  <c r="M21" i="134"/>
  <c r="L21" i="134"/>
  <c r="K21" i="134"/>
  <c r="J21" i="134"/>
  <c r="I21" i="134"/>
  <c r="H21" i="134"/>
  <c r="G21" i="134"/>
  <c r="F21" i="134"/>
  <c r="E21" i="134"/>
  <c r="D21" i="134"/>
  <c r="C21" i="134"/>
  <c r="B21" i="134"/>
  <c r="A21" i="134"/>
  <c r="Q20" i="134"/>
  <c r="O20" i="134"/>
  <c r="N20" i="134"/>
  <c r="M20" i="134"/>
  <c r="L20" i="134"/>
  <c r="K20" i="134"/>
  <c r="J20" i="134"/>
  <c r="I20" i="134"/>
  <c r="H20" i="134"/>
  <c r="G20" i="134"/>
  <c r="F20" i="134"/>
  <c r="E20" i="134"/>
  <c r="D20" i="134"/>
  <c r="C20" i="134"/>
  <c r="B20" i="134"/>
  <c r="A20" i="134"/>
  <c r="Q19" i="134"/>
  <c r="O19" i="134"/>
  <c r="N19" i="134"/>
  <c r="M19" i="134"/>
  <c r="L19" i="134"/>
  <c r="K19" i="134"/>
  <c r="J19" i="134"/>
  <c r="I19" i="134"/>
  <c r="H19" i="134"/>
  <c r="G19" i="134"/>
  <c r="F19" i="134"/>
  <c r="E19" i="134"/>
  <c r="D19" i="134"/>
  <c r="C19" i="134"/>
  <c r="B19" i="134"/>
  <c r="A19" i="134"/>
  <c r="Q18" i="134"/>
  <c r="O18" i="134"/>
  <c r="N18" i="134"/>
  <c r="M18" i="134"/>
  <c r="L18" i="134"/>
  <c r="K18" i="134"/>
  <c r="J18" i="134"/>
  <c r="I18" i="134"/>
  <c r="H18" i="134"/>
  <c r="G18" i="134"/>
  <c r="F18" i="134"/>
  <c r="E18" i="134"/>
  <c r="D18" i="134"/>
  <c r="C18" i="134"/>
  <c r="B18" i="134"/>
  <c r="A18" i="134"/>
  <c r="Q17" i="134"/>
  <c r="O17" i="134"/>
  <c r="N17" i="134"/>
  <c r="M17" i="134"/>
  <c r="L17" i="134"/>
  <c r="K17" i="134"/>
  <c r="J17" i="134"/>
  <c r="I17" i="134"/>
  <c r="H17" i="134"/>
  <c r="G17" i="134"/>
  <c r="F17" i="134"/>
  <c r="E17" i="134"/>
  <c r="D17" i="134"/>
  <c r="C17" i="134"/>
  <c r="B17" i="134"/>
  <c r="A17" i="134"/>
  <c r="P16" i="134"/>
  <c r="R16" i="134" s="1"/>
  <c r="A16" i="134"/>
  <c r="P15" i="134"/>
  <c r="R15" i="134" s="1"/>
  <c r="A15" i="134"/>
  <c r="P14" i="134"/>
  <c r="A14" i="134"/>
  <c r="P13" i="134"/>
  <c r="A13" i="134"/>
  <c r="P12" i="134"/>
  <c r="R12" i="134" s="1"/>
  <c r="A12" i="134"/>
  <c r="P11" i="134"/>
  <c r="A11" i="134"/>
  <c r="P10" i="134"/>
  <c r="R10" i="134" s="1"/>
  <c r="A10" i="134"/>
  <c r="P9" i="134"/>
  <c r="R9" i="134" s="1"/>
  <c r="A9" i="134"/>
  <c r="P8" i="134"/>
  <c r="R8" i="134" s="1"/>
  <c r="A8" i="134"/>
  <c r="P7" i="134"/>
  <c r="R7" i="134" s="1"/>
  <c r="A7" i="134"/>
  <c r="P6" i="134"/>
  <c r="R6" i="134" s="1"/>
  <c r="A6" i="134"/>
  <c r="P5" i="134"/>
  <c r="R5" i="134" s="1"/>
  <c r="A5" i="134"/>
  <c r="A4" i="134"/>
  <c r="I27" i="114"/>
  <c r="I26" i="114"/>
  <c r="C26" i="114"/>
  <c r="I25" i="114"/>
  <c r="I24" i="114"/>
  <c r="I23" i="114"/>
  <c r="I22" i="114"/>
  <c r="C22" i="114"/>
  <c r="I21" i="114"/>
  <c r="I20" i="114"/>
  <c r="I19" i="114"/>
  <c r="I18" i="114"/>
  <c r="I17" i="114"/>
  <c r="I16" i="114"/>
  <c r="I15" i="114"/>
  <c r="I14" i="114"/>
  <c r="K13" i="114"/>
  <c r="J13" i="114"/>
  <c r="K56" i="112"/>
  <c r="K55" i="112"/>
  <c r="K54" i="112"/>
  <c r="K53" i="112"/>
  <c r="K49" i="112"/>
  <c r="K48" i="112"/>
  <c r="K47" i="112"/>
  <c r="K46" i="112"/>
  <c r="K42" i="112"/>
  <c r="K41" i="112"/>
  <c r="K40" i="112"/>
  <c r="K39" i="112"/>
  <c r="K35" i="112"/>
  <c r="K34" i="112"/>
  <c r="K33" i="112"/>
  <c r="K32" i="112"/>
  <c r="K28" i="112"/>
  <c r="K27" i="112"/>
  <c r="K26" i="112"/>
  <c r="K25" i="112"/>
  <c r="K21" i="112"/>
  <c r="K20" i="112"/>
  <c r="K19" i="112"/>
  <c r="K18" i="112"/>
  <c r="J24" i="132"/>
  <c r="I24" i="132"/>
  <c r="H24" i="132"/>
  <c r="G24" i="132"/>
  <c r="E24" i="132"/>
  <c r="E32" i="132" s="1"/>
  <c r="D24" i="132"/>
  <c r="E31" i="132" s="1"/>
  <c r="C24" i="132"/>
  <c r="E30" i="132" s="1"/>
  <c r="B24" i="132"/>
  <c r="E29" i="132" s="1"/>
  <c r="A24" i="132"/>
  <c r="J23" i="132"/>
  <c r="I23" i="132"/>
  <c r="H23" i="132"/>
  <c r="G23" i="132"/>
  <c r="E23" i="132"/>
  <c r="D23" i="132"/>
  <c r="C23" i="132"/>
  <c r="B23" i="132"/>
  <c r="A23" i="132"/>
  <c r="J22" i="132"/>
  <c r="I22" i="132"/>
  <c r="H22" i="132"/>
  <c r="G22" i="132"/>
  <c r="E22" i="132"/>
  <c r="D22" i="132"/>
  <c r="C22" i="132"/>
  <c r="B22" i="132"/>
  <c r="A22" i="132"/>
  <c r="J21" i="132"/>
  <c r="I21" i="132"/>
  <c r="H21" i="132"/>
  <c r="G21" i="132"/>
  <c r="E21" i="132"/>
  <c r="D21" i="132"/>
  <c r="C21" i="132"/>
  <c r="B21" i="132"/>
  <c r="A21" i="132"/>
  <c r="J20" i="132"/>
  <c r="I20" i="132"/>
  <c r="H20" i="132"/>
  <c r="G20" i="132"/>
  <c r="E20" i="132"/>
  <c r="D20" i="132"/>
  <c r="C20" i="132"/>
  <c r="B20" i="132"/>
  <c r="A20" i="132"/>
  <c r="J19" i="132"/>
  <c r="I19" i="132"/>
  <c r="H19" i="132"/>
  <c r="G19" i="132"/>
  <c r="E19" i="132"/>
  <c r="D19" i="132"/>
  <c r="C19" i="132"/>
  <c r="B19" i="132"/>
  <c r="A19" i="132"/>
  <c r="J18" i="132"/>
  <c r="I18" i="132"/>
  <c r="H18" i="132"/>
  <c r="G18" i="132"/>
  <c r="E18" i="132"/>
  <c r="D18" i="132"/>
  <c r="C18" i="132"/>
  <c r="B18" i="132"/>
  <c r="A18" i="132"/>
  <c r="K17" i="132"/>
  <c r="F17" i="132"/>
  <c r="A17" i="132"/>
  <c r="K16" i="132"/>
  <c r="F16" i="132"/>
  <c r="A16" i="132"/>
  <c r="K15" i="132"/>
  <c r="F15" i="132"/>
  <c r="A15" i="132"/>
  <c r="K14" i="132"/>
  <c r="F14" i="132"/>
  <c r="A14" i="132"/>
  <c r="K13" i="132"/>
  <c r="F13" i="132"/>
  <c r="A13" i="132"/>
  <c r="K12" i="132"/>
  <c r="F12" i="132"/>
  <c r="A12" i="132"/>
  <c r="K11" i="132"/>
  <c r="F11" i="132"/>
  <c r="A11" i="132"/>
  <c r="K10" i="132"/>
  <c r="F10" i="132"/>
  <c r="A10" i="132"/>
  <c r="K9" i="132"/>
  <c r="F9" i="132"/>
  <c r="A9" i="132"/>
  <c r="K8" i="132"/>
  <c r="F8" i="132"/>
  <c r="A8" i="132"/>
  <c r="K7" i="132"/>
  <c r="F7" i="132"/>
  <c r="A7" i="132"/>
  <c r="K6" i="132"/>
  <c r="A6" i="132"/>
  <c r="A5" i="132"/>
  <c r="H11" i="110"/>
  <c r="A25" i="129"/>
  <c r="A24" i="129"/>
  <c r="A23" i="129"/>
  <c r="A22" i="129"/>
  <c r="A21" i="129"/>
  <c r="A20" i="129"/>
  <c r="A19" i="129"/>
  <c r="A18" i="129"/>
  <c r="A17" i="129"/>
  <c r="A16" i="129"/>
  <c r="A15" i="129"/>
  <c r="A14" i="129"/>
  <c r="A13" i="129"/>
  <c r="A12" i="129"/>
  <c r="A11" i="129"/>
  <c r="A10" i="129"/>
  <c r="A9" i="129"/>
  <c r="A8" i="129"/>
  <c r="A7" i="129"/>
  <c r="A6" i="129"/>
  <c r="Q6" i="128"/>
  <c r="P6" i="128"/>
  <c r="O6" i="128"/>
  <c r="N6" i="128"/>
  <c r="A25" i="124"/>
  <c r="A24" i="124"/>
  <c r="A23" i="124"/>
  <c r="A22" i="124"/>
  <c r="A21" i="124"/>
  <c r="A20" i="124"/>
  <c r="A19" i="124"/>
  <c r="R18" i="124"/>
  <c r="A18" i="124"/>
  <c r="R17" i="124"/>
  <c r="L17" i="124"/>
  <c r="A17" i="124"/>
  <c r="R16" i="124"/>
  <c r="L16" i="124"/>
  <c r="A16" i="124"/>
  <c r="R15" i="124"/>
  <c r="L15" i="124"/>
  <c r="A15" i="124"/>
  <c r="R14" i="124"/>
  <c r="L14" i="124"/>
  <c r="A14" i="124"/>
  <c r="R13" i="124"/>
  <c r="L13" i="124"/>
  <c r="A13" i="124"/>
  <c r="R12" i="124"/>
  <c r="L12" i="124"/>
  <c r="A12" i="124"/>
  <c r="R11" i="124"/>
  <c r="L11" i="124"/>
  <c r="A11" i="124"/>
  <c r="R10" i="124"/>
  <c r="L10" i="124"/>
  <c r="A10" i="124"/>
  <c r="R9" i="124"/>
  <c r="L9" i="124"/>
  <c r="A9" i="124"/>
  <c r="R8" i="124"/>
  <c r="L8" i="124"/>
  <c r="A8" i="124"/>
  <c r="A7" i="124"/>
  <c r="A6" i="124"/>
  <c r="D31" i="65"/>
  <c r="C31" i="65"/>
  <c r="D30" i="65"/>
  <c r="C30" i="65"/>
  <c r="D29" i="65"/>
  <c r="C29" i="65"/>
  <c r="D28" i="65"/>
  <c r="C28" i="65"/>
  <c r="D27" i="65"/>
  <c r="C27" i="65"/>
  <c r="D26" i="65"/>
  <c r="C26" i="65"/>
  <c r="D25" i="65"/>
  <c r="C25" i="65"/>
  <c r="D24" i="65"/>
  <c r="C24" i="65"/>
  <c r="D23" i="65"/>
  <c r="C23" i="65"/>
  <c r="D22" i="65"/>
  <c r="C22" i="65"/>
  <c r="D21" i="65"/>
  <c r="A6" i="65"/>
  <c r="H57" i="90"/>
  <c r="G57" i="90"/>
  <c r="H56" i="90"/>
  <c r="G56" i="90"/>
  <c r="H55" i="90"/>
  <c r="G55" i="90"/>
  <c r="H54" i="90"/>
  <c r="G54" i="90"/>
  <c r="H53" i="90"/>
  <c r="G53" i="90"/>
  <c r="H52" i="90"/>
  <c r="G52" i="90"/>
  <c r="H51" i="90"/>
  <c r="G51" i="90"/>
  <c r="H50" i="90"/>
  <c r="G50" i="90"/>
  <c r="H49" i="90"/>
  <c r="G49" i="90"/>
  <c r="H48" i="90"/>
  <c r="G48" i="90"/>
  <c r="H47" i="90"/>
  <c r="A19" i="90"/>
  <c r="B37" i="90" s="1"/>
  <c r="A18" i="90"/>
  <c r="B36" i="90" s="1"/>
  <c r="A17" i="90"/>
  <c r="B35" i="90" s="1"/>
  <c r="A16" i="90"/>
  <c r="B34" i="90" s="1"/>
  <c r="A15" i="90"/>
  <c r="B33" i="90" s="1"/>
  <c r="A14" i="90"/>
  <c r="B32" i="90" s="1"/>
  <c r="A13" i="90"/>
  <c r="B31" i="90" s="1"/>
  <c r="A12" i="90"/>
  <c r="B30" i="90" s="1"/>
  <c r="A11" i="90"/>
  <c r="B29" i="90" s="1"/>
  <c r="A10" i="90"/>
  <c r="B28" i="90" s="1"/>
  <c r="A9" i="90"/>
  <c r="B27" i="90" s="1"/>
  <c r="A8" i="90"/>
  <c r="B26" i="90" s="1"/>
  <c r="A7" i="90"/>
  <c r="K36" i="89"/>
  <c r="J36" i="89"/>
  <c r="K35" i="89"/>
  <c r="J35" i="89"/>
  <c r="K34" i="89"/>
  <c r="J34" i="89"/>
  <c r="K33" i="89"/>
  <c r="J33" i="89"/>
  <c r="K32" i="89"/>
  <c r="J32" i="89"/>
  <c r="K31" i="89"/>
  <c r="J31" i="89"/>
  <c r="K30" i="89"/>
  <c r="J30" i="89"/>
  <c r="K29" i="89"/>
  <c r="J29" i="89"/>
  <c r="K28" i="89"/>
  <c r="J28" i="89"/>
  <c r="K27" i="89"/>
  <c r="J27" i="89"/>
  <c r="K26" i="89"/>
  <c r="J26" i="89"/>
  <c r="K25" i="89"/>
  <c r="J25" i="89"/>
  <c r="J24" i="89"/>
  <c r="A19" i="89"/>
  <c r="I36" i="89" s="1"/>
  <c r="A18" i="89"/>
  <c r="I35" i="89" s="1"/>
  <c r="A17" i="89"/>
  <c r="I34" i="89" s="1"/>
  <c r="A16" i="89"/>
  <c r="I33" i="89" s="1"/>
  <c r="A15" i="89"/>
  <c r="I32" i="89" s="1"/>
  <c r="A14" i="89"/>
  <c r="I31" i="89" s="1"/>
  <c r="A13" i="89"/>
  <c r="I30" i="89" s="1"/>
  <c r="A12" i="89"/>
  <c r="I29" i="89" s="1"/>
  <c r="A11" i="89"/>
  <c r="I28" i="89" s="1"/>
  <c r="A10" i="89"/>
  <c r="I27" i="89" s="1"/>
  <c r="A9" i="89"/>
  <c r="I26" i="89" s="1"/>
  <c r="A8" i="89"/>
  <c r="I25" i="89" s="1"/>
  <c r="A7" i="89"/>
  <c r="H5" i="89"/>
  <c r="E5" i="89"/>
  <c r="K24" i="89" s="1"/>
  <c r="C57" i="64"/>
  <c r="D56" i="64"/>
  <c r="C56" i="64"/>
  <c r="D55" i="64"/>
  <c r="C55" i="64"/>
  <c r="D54" i="64"/>
  <c r="C54" i="64"/>
  <c r="D53" i="64"/>
  <c r="C53" i="64"/>
  <c r="D52" i="64"/>
  <c r="C52" i="64"/>
  <c r="D51" i="64"/>
  <c r="C51" i="64"/>
  <c r="D50" i="64"/>
  <c r="C50" i="64"/>
  <c r="D49" i="64"/>
  <c r="C49" i="64"/>
  <c r="D48" i="64"/>
  <c r="C48" i="64"/>
  <c r="F30" i="64"/>
  <c r="E30" i="64"/>
  <c r="D30" i="64"/>
  <c r="F29" i="64"/>
  <c r="E29" i="64"/>
  <c r="D29" i="64"/>
  <c r="C29" i="64"/>
  <c r="G29" i="64" s="1"/>
  <c r="F28" i="64"/>
  <c r="E28" i="64"/>
  <c r="D28" i="64"/>
  <c r="C28" i="64"/>
  <c r="G28" i="64" s="1"/>
  <c r="F27" i="64"/>
  <c r="E27" i="64"/>
  <c r="D27" i="64"/>
  <c r="C27" i="64"/>
  <c r="G27" i="64" s="1"/>
  <c r="F26" i="64"/>
  <c r="E26" i="64"/>
  <c r="D26" i="64"/>
  <c r="C26" i="64"/>
  <c r="G26" i="64" s="1"/>
  <c r="F25" i="64"/>
  <c r="E25" i="64"/>
  <c r="D25" i="64"/>
  <c r="C25" i="64"/>
  <c r="G25" i="64" s="1"/>
  <c r="F24" i="64"/>
  <c r="E24" i="64"/>
  <c r="D24" i="64"/>
  <c r="C24" i="64"/>
  <c r="G24" i="64" s="1"/>
  <c r="F23" i="64"/>
  <c r="E23" i="64"/>
  <c r="D23" i="64"/>
  <c r="C23" i="64"/>
  <c r="G23" i="64" s="1"/>
  <c r="F22" i="64"/>
  <c r="E22" i="64"/>
  <c r="D22" i="64"/>
  <c r="C22" i="64"/>
  <c r="G22" i="64" s="1"/>
  <c r="F21" i="64"/>
  <c r="E21" i="64"/>
  <c r="G20" i="64"/>
  <c r="D20" i="64"/>
  <c r="C20" i="64"/>
  <c r="G6" i="64"/>
  <c r="D6" i="64"/>
  <c r="D47" i="64" s="1"/>
  <c r="A5" i="64"/>
  <c r="E24" i="119"/>
  <c r="K17" i="64" s="1"/>
  <c r="D24" i="119"/>
  <c r="C24" i="119"/>
  <c r="A24" i="119"/>
  <c r="E23" i="119"/>
  <c r="F23" i="119" s="1"/>
  <c r="D23" i="119"/>
  <c r="C23" i="119"/>
  <c r="A23" i="119"/>
  <c r="E22" i="119"/>
  <c r="D22" i="119"/>
  <c r="C22" i="119"/>
  <c r="B22" i="119"/>
  <c r="A22" i="119"/>
  <c r="E21" i="119"/>
  <c r="F21" i="119" s="1"/>
  <c r="D21" i="119"/>
  <c r="C21" i="119"/>
  <c r="A21" i="119"/>
  <c r="E20" i="119"/>
  <c r="D20" i="119"/>
  <c r="C20" i="119"/>
  <c r="B20" i="119"/>
  <c r="H20" i="119" s="1"/>
  <c r="A20" i="119"/>
  <c r="E19" i="119"/>
  <c r="D19" i="119"/>
  <c r="C19" i="119"/>
  <c r="B19" i="119"/>
  <c r="A19" i="119"/>
  <c r="E18" i="119"/>
  <c r="D18" i="119"/>
  <c r="C18" i="119"/>
  <c r="B18" i="119"/>
  <c r="A18" i="119"/>
  <c r="N17" i="119"/>
  <c r="M17" i="119"/>
  <c r="L17" i="119"/>
  <c r="H17" i="119"/>
  <c r="Q17" i="119" s="1"/>
  <c r="F17" i="119"/>
  <c r="A17" i="119"/>
  <c r="P17" i="119" s="1"/>
  <c r="N16" i="119"/>
  <c r="M16" i="119"/>
  <c r="L16" i="119"/>
  <c r="H16" i="119"/>
  <c r="Q16" i="119" s="1"/>
  <c r="F16" i="119"/>
  <c r="A16" i="119"/>
  <c r="P16" i="119" s="1"/>
  <c r="N15" i="119"/>
  <c r="M15" i="119"/>
  <c r="L15" i="119"/>
  <c r="H15" i="119"/>
  <c r="Q15" i="119" s="1"/>
  <c r="F15" i="119"/>
  <c r="A15" i="119"/>
  <c r="P15" i="119" s="1"/>
  <c r="N14" i="119"/>
  <c r="M14" i="119"/>
  <c r="L14" i="119"/>
  <c r="H14" i="119"/>
  <c r="Q14" i="119" s="1"/>
  <c r="F14" i="119"/>
  <c r="A14" i="119"/>
  <c r="P14" i="119" s="1"/>
  <c r="N13" i="119"/>
  <c r="M13" i="119"/>
  <c r="L13" i="119"/>
  <c r="H13" i="119"/>
  <c r="Q13" i="119" s="1"/>
  <c r="F13" i="119"/>
  <c r="A13" i="119"/>
  <c r="P13" i="119" s="1"/>
  <c r="N12" i="119"/>
  <c r="M12" i="119"/>
  <c r="L12" i="119"/>
  <c r="H12" i="119"/>
  <c r="Q12" i="119" s="1"/>
  <c r="F12" i="119"/>
  <c r="A12" i="119"/>
  <c r="P12" i="119" s="1"/>
  <c r="N11" i="119"/>
  <c r="M11" i="119"/>
  <c r="L11" i="119"/>
  <c r="H11" i="119"/>
  <c r="Q11" i="119" s="1"/>
  <c r="F11" i="119"/>
  <c r="A11" i="119"/>
  <c r="P11" i="119" s="1"/>
  <c r="N10" i="119"/>
  <c r="M10" i="119"/>
  <c r="L10" i="119"/>
  <c r="H10" i="119"/>
  <c r="Q10" i="119" s="1"/>
  <c r="F10" i="119"/>
  <c r="A10" i="119"/>
  <c r="P10" i="119" s="1"/>
  <c r="N9" i="119"/>
  <c r="M9" i="119"/>
  <c r="L9" i="119"/>
  <c r="H9" i="119"/>
  <c r="Q9" i="119" s="1"/>
  <c r="F9" i="119"/>
  <c r="A9" i="119"/>
  <c r="P9" i="119" s="1"/>
  <c r="N8" i="119"/>
  <c r="M8" i="119"/>
  <c r="L8" i="119"/>
  <c r="H8" i="119"/>
  <c r="Q8" i="119" s="1"/>
  <c r="F8" i="119"/>
  <c r="A8" i="119"/>
  <c r="P8" i="119" s="1"/>
  <c r="N7" i="119"/>
  <c r="M7" i="119"/>
  <c r="L7" i="119"/>
  <c r="H7" i="119"/>
  <c r="Q7" i="119" s="1"/>
  <c r="F7" i="119"/>
  <c r="A7" i="119"/>
  <c r="P7" i="119" s="1"/>
  <c r="N6" i="119"/>
  <c r="M6" i="119"/>
  <c r="L6" i="119"/>
  <c r="H6" i="119"/>
  <c r="Q6" i="119" s="1"/>
  <c r="F6" i="119"/>
  <c r="A6" i="119"/>
  <c r="P6" i="119" s="1"/>
  <c r="Q5" i="119"/>
  <c r="N5" i="119"/>
  <c r="M5" i="119"/>
  <c r="L5" i="119"/>
  <c r="A5" i="119"/>
  <c r="H25" i="122"/>
  <c r="A25" i="122"/>
  <c r="A24" i="122"/>
  <c r="A23" i="122"/>
  <c r="A22" i="122"/>
  <c r="N11" i="122" s="1"/>
  <c r="A21" i="122"/>
  <c r="N10" i="122" s="1"/>
  <c r="A20" i="122"/>
  <c r="N9" i="122" s="1"/>
  <c r="A19" i="122"/>
  <c r="N8" i="122" s="1"/>
  <c r="A18" i="122"/>
  <c r="A17" i="122"/>
  <c r="A16" i="122"/>
  <c r="A15" i="122"/>
  <c r="A14" i="122"/>
  <c r="A13" i="122"/>
  <c r="A12" i="122"/>
  <c r="A11" i="122"/>
  <c r="A10" i="122"/>
  <c r="A9" i="122"/>
  <c r="A8" i="122"/>
  <c r="A7" i="122"/>
  <c r="J25" i="122"/>
  <c r="A6" i="122"/>
  <c r="D5" i="122"/>
  <c r="B5" i="122"/>
  <c r="K27" i="121"/>
  <c r="J27" i="121"/>
  <c r="F17" i="64" s="1"/>
  <c r="I27" i="121"/>
  <c r="H27" i="121"/>
  <c r="C17" i="64" s="1"/>
  <c r="F27" i="121"/>
  <c r="E15" i="122" s="1"/>
  <c r="D25" i="122"/>
  <c r="C27" i="121"/>
  <c r="B27" i="121"/>
  <c r="K26" i="121"/>
  <c r="J26" i="121"/>
  <c r="I26" i="121"/>
  <c r="H26" i="121"/>
  <c r="F26" i="121"/>
  <c r="E24" i="122" s="1"/>
  <c r="E26" i="121"/>
  <c r="C26" i="121"/>
  <c r="B26" i="121"/>
  <c r="B24" i="122" s="1"/>
  <c r="K25" i="121"/>
  <c r="J25" i="121"/>
  <c r="I25" i="121"/>
  <c r="H25" i="121"/>
  <c r="F25" i="121"/>
  <c r="E23" i="122" s="1"/>
  <c r="E25" i="121"/>
  <c r="C25" i="121"/>
  <c r="H25" i="169" s="1"/>
  <c r="B25" i="121"/>
  <c r="B23" i="122" s="1"/>
  <c r="K24" i="121"/>
  <c r="J24" i="121"/>
  <c r="I24" i="121"/>
  <c r="H24" i="121"/>
  <c r="F24" i="121"/>
  <c r="E22" i="122" s="1"/>
  <c r="E24" i="121"/>
  <c r="C24" i="121"/>
  <c r="B24" i="121"/>
  <c r="B22" i="122" s="1"/>
  <c r="O11" i="122" s="1"/>
  <c r="K23" i="121"/>
  <c r="J23" i="121"/>
  <c r="I23" i="121"/>
  <c r="H23" i="121"/>
  <c r="F23" i="121"/>
  <c r="E21" i="122" s="1"/>
  <c r="E23" i="121"/>
  <c r="C23" i="121"/>
  <c r="H23" i="169" s="1"/>
  <c r="B23" i="121"/>
  <c r="K22" i="121"/>
  <c r="J22" i="121"/>
  <c r="I22" i="121"/>
  <c r="H22" i="121"/>
  <c r="F22" i="121"/>
  <c r="E20" i="122" s="1"/>
  <c r="E22" i="121"/>
  <c r="C22" i="121"/>
  <c r="H22" i="169" s="1"/>
  <c r="B22" i="121"/>
  <c r="K21" i="121"/>
  <c r="J21" i="121"/>
  <c r="I21" i="121"/>
  <c r="H21" i="121"/>
  <c r="F21" i="121"/>
  <c r="E19" i="122" s="1"/>
  <c r="E21" i="121"/>
  <c r="C21" i="121"/>
  <c r="B21" i="121"/>
  <c r="O20" i="121"/>
  <c r="N20" i="121"/>
  <c r="M20" i="121"/>
  <c r="G20" i="121"/>
  <c r="D20" i="121"/>
  <c r="O19" i="121"/>
  <c r="N19" i="121"/>
  <c r="M19" i="121"/>
  <c r="G19" i="121"/>
  <c r="D19" i="121"/>
  <c r="O18" i="121"/>
  <c r="N18" i="121"/>
  <c r="M18" i="121"/>
  <c r="G18" i="121"/>
  <c r="D18" i="121"/>
  <c r="O17" i="121"/>
  <c r="N17" i="121"/>
  <c r="M17" i="121"/>
  <c r="G17" i="121"/>
  <c r="D17" i="121"/>
  <c r="O16" i="121"/>
  <c r="N16" i="121"/>
  <c r="M16" i="121"/>
  <c r="G16" i="121"/>
  <c r="D16" i="121"/>
  <c r="O15" i="121"/>
  <c r="N15" i="121"/>
  <c r="M15" i="121"/>
  <c r="G15" i="121"/>
  <c r="D15" i="121"/>
  <c r="O14" i="121"/>
  <c r="N14" i="121"/>
  <c r="M14" i="121"/>
  <c r="G14" i="121"/>
  <c r="D14" i="121"/>
  <c r="O13" i="121"/>
  <c r="N13" i="121"/>
  <c r="M13" i="121"/>
  <c r="G13" i="121"/>
  <c r="D13" i="121"/>
  <c r="O12" i="121"/>
  <c r="N12" i="121"/>
  <c r="M12" i="121"/>
  <c r="G12" i="121"/>
  <c r="D12" i="121"/>
  <c r="O11" i="121"/>
  <c r="N11" i="121"/>
  <c r="M11" i="121"/>
  <c r="G11" i="121"/>
  <c r="D11" i="121"/>
  <c r="O10" i="121"/>
  <c r="N10" i="121"/>
  <c r="M10" i="121"/>
  <c r="G10" i="121"/>
  <c r="D10" i="121"/>
  <c r="O9" i="121"/>
  <c r="M9" i="121"/>
  <c r="G9" i="121"/>
  <c r="N8" i="121"/>
  <c r="J8" i="121"/>
  <c r="H8" i="121"/>
  <c r="G7" i="121"/>
  <c r="J7" i="121"/>
  <c r="H7" i="121"/>
  <c r="E23" i="65" l="1"/>
  <c r="E27" i="65"/>
  <c r="E31" i="65"/>
  <c r="E28" i="65"/>
  <c r="E25" i="65"/>
  <c r="E24" i="65"/>
  <c r="E22" i="65"/>
  <c r="E26" i="65"/>
  <c r="E30" i="65"/>
  <c r="E29" i="65"/>
  <c r="K23" i="112"/>
  <c r="K37" i="112"/>
  <c r="K51" i="112"/>
  <c r="K30" i="112"/>
  <c r="K44" i="112"/>
  <c r="K58" i="112"/>
  <c r="E8" i="122"/>
  <c r="D23" i="121"/>
  <c r="J15" i="114"/>
  <c r="J19" i="114"/>
  <c r="J23" i="114"/>
  <c r="J27" i="114"/>
  <c r="J21" i="114"/>
  <c r="J16" i="114"/>
  <c r="J20" i="114"/>
  <c r="J24" i="114"/>
  <c r="J14" i="114"/>
  <c r="J17" i="114"/>
  <c r="J25" i="114"/>
  <c r="J18" i="114"/>
  <c r="J22" i="114"/>
  <c r="J26" i="114"/>
  <c r="E4" i="202"/>
  <c r="W8" i="169"/>
  <c r="W22" i="169" s="1"/>
  <c r="F4" i="202"/>
  <c r="X8" i="169"/>
  <c r="X22" i="169" s="1"/>
  <c r="C4" i="202"/>
  <c r="U8" i="169"/>
  <c r="U22" i="169" s="1"/>
  <c r="D4" i="202"/>
  <c r="V8" i="169"/>
  <c r="V22" i="169" s="1"/>
  <c r="F19" i="119"/>
  <c r="F18" i="119"/>
  <c r="F22" i="119"/>
  <c r="K7" i="119"/>
  <c r="N10" i="150"/>
  <c r="I10" i="150"/>
  <c r="F10" i="150"/>
  <c r="E10" i="150"/>
  <c r="K5" i="89"/>
  <c r="O8" i="121"/>
  <c r="R8" i="169"/>
  <c r="E13" i="122"/>
  <c r="C19" i="122"/>
  <c r="H21" i="169"/>
  <c r="C22" i="122"/>
  <c r="H24" i="169"/>
  <c r="C24" i="122"/>
  <c r="H26" i="169"/>
  <c r="C18" i="122"/>
  <c r="H27" i="169"/>
  <c r="I17" i="64"/>
  <c r="C27" i="177"/>
  <c r="C28" i="177"/>
  <c r="K15" i="119"/>
  <c r="C25" i="177"/>
  <c r="C29" i="177"/>
  <c r="C33" i="177"/>
  <c r="C23" i="177"/>
  <c r="C31" i="177"/>
  <c r="C24" i="177"/>
  <c r="C32" i="177"/>
  <c r="C22" i="177"/>
  <c r="C26" i="177"/>
  <c r="C30" i="177"/>
  <c r="B18" i="122"/>
  <c r="B17" i="64"/>
  <c r="H17" i="64" s="1"/>
  <c r="P36" i="134"/>
  <c r="R36" i="134" s="1"/>
  <c r="M10" i="150"/>
  <c r="J10" i="150"/>
  <c r="B10" i="150"/>
  <c r="E33" i="132"/>
  <c r="E25" i="122"/>
  <c r="E9" i="122"/>
  <c r="E14" i="122"/>
  <c r="E16" i="122"/>
  <c r="E17" i="122"/>
  <c r="P12" i="121"/>
  <c r="P16" i="121"/>
  <c r="P20" i="121"/>
  <c r="D20" i="122"/>
  <c r="D24" i="122"/>
  <c r="D22" i="122"/>
  <c r="D21" i="122"/>
  <c r="C10" i="150"/>
  <c r="G10" i="150"/>
  <c r="K10" i="150"/>
  <c r="O10" i="150"/>
  <c r="D10" i="150"/>
  <c r="H10" i="150"/>
  <c r="L10" i="150"/>
  <c r="P20" i="134"/>
  <c r="P19" i="134"/>
  <c r="R14" i="134"/>
  <c r="R20" i="134" s="1"/>
  <c r="R18" i="134"/>
  <c r="R11" i="134"/>
  <c r="P22" i="134"/>
  <c r="R21" i="134"/>
  <c r="R17" i="134"/>
  <c r="P18" i="134"/>
  <c r="R13" i="134"/>
  <c r="P17" i="134"/>
  <c r="P21" i="134"/>
  <c r="P23" i="134"/>
  <c r="P5" i="150"/>
  <c r="P8" i="150"/>
  <c r="P6" i="150"/>
  <c r="P7" i="150"/>
  <c r="K20" i="132"/>
  <c r="K24" i="132"/>
  <c r="K19" i="132"/>
  <c r="K23" i="132"/>
  <c r="K21" i="132"/>
  <c r="F19" i="132"/>
  <c r="F21" i="132"/>
  <c r="F24" i="132"/>
  <c r="F23" i="132"/>
  <c r="K18" i="132"/>
  <c r="K22" i="132"/>
  <c r="F18" i="132"/>
  <c r="F22" i="132"/>
  <c r="F20" i="132"/>
  <c r="G12" i="110"/>
  <c r="G14" i="110"/>
  <c r="G13" i="110"/>
  <c r="G15" i="110"/>
  <c r="R21" i="124"/>
  <c r="R19" i="124"/>
  <c r="R20" i="124"/>
  <c r="R24" i="124"/>
  <c r="L20" i="124"/>
  <c r="R22" i="124"/>
  <c r="L21" i="124"/>
  <c r="L24" i="124"/>
  <c r="R23" i="124"/>
  <c r="R25" i="124"/>
  <c r="H6" i="202" s="1"/>
  <c r="L22" i="124"/>
  <c r="H22" i="119"/>
  <c r="H18" i="119"/>
  <c r="D14" i="122"/>
  <c r="D18" i="122"/>
  <c r="L25" i="124"/>
  <c r="H5" i="202" s="1"/>
  <c r="L19" i="124"/>
  <c r="L23" i="124"/>
  <c r="D8" i="122"/>
  <c r="B13" i="122"/>
  <c r="B16" i="122"/>
  <c r="P11" i="121"/>
  <c r="P15" i="121"/>
  <c r="P19" i="121"/>
  <c r="D25" i="121"/>
  <c r="B7" i="122"/>
  <c r="B10" i="122"/>
  <c r="N21" i="121"/>
  <c r="B9" i="122"/>
  <c r="B12" i="122"/>
  <c r="B15" i="122"/>
  <c r="B21" i="122"/>
  <c r="O10" i="122" s="1"/>
  <c r="B25" i="122"/>
  <c r="P13" i="121"/>
  <c r="P17" i="121"/>
  <c r="B19" i="122"/>
  <c r="B20" i="122"/>
  <c r="O9" i="122" s="1"/>
  <c r="B11" i="122"/>
  <c r="B17" i="122"/>
  <c r="F20" i="119"/>
  <c r="H21" i="119"/>
  <c r="H19" i="119"/>
  <c r="H23" i="119"/>
  <c r="F24" i="119"/>
  <c r="L17" i="64" s="1"/>
  <c r="K11" i="119"/>
  <c r="G25" i="121"/>
  <c r="E7" i="122"/>
  <c r="E11" i="122"/>
  <c r="E12" i="122"/>
  <c r="E18" i="122"/>
  <c r="C12" i="122"/>
  <c r="O21" i="121"/>
  <c r="P10" i="121"/>
  <c r="P14" i="121"/>
  <c r="P18" i="121"/>
  <c r="D27" i="121"/>
  <c r="D17" i="64" s="1"/>
  <c r="D57" i="64" s="1"/>
  <c r="C10" i="122"/>
  <c r="C16" i="122"/>
  <c r="C23" i="122"/>
  <c r="C9" i="122"/>
  <c r="C20" i="122"/>
  <c r="C21" i="122"/>
  <c r="C15" i="122"/>
  <c r="G21" i="121"/>
  <c r="G22" i="121"/>
  <c r="G24" i="121"/>
  <c r="D10" i="122"/>
  <c r="D19" i="122"/>
  <c r="D21" i="121"/>
  <c r="D22" i="121"/>
  <c r="D24" i="121"/>
  <c r="D26" i="121"/>
  <c r="C7" i="122"/>
  <c r="B8" i="122"/>
  <c r="D9" i="122"/>
  <c r="E10" i="122"/>
  <c r="C11" i="122"/>
  <c r="D12" i="122"/>
  <c r="C13" i="122"/>
  <c r="B14" i="122"/>
  <c r="D16" i="122"/>
  <c r="C17" i="122"/>
  <c r="C25" i="122"/>
  <c r="K8" i="119"/>
  <c r="K12" i="119"/>
  <c r="K16" i="119"/>
  <c r="P9" i="121"/>
  <c r="G26" i="121"/>
  <c r="D15" i="122"/>
  <c r="D23" i="122"/>
  <c r="G23" i="121"/>
  <c r="G27" i="121"/>
  <c r="G17" i="64" s="1"/>
  <c r="D7" i="122"/>
  <c r="C8" i="122"/>
  <c r="D11" i="122"/>
  <c r="D13" i="122"/>
  <c r="C14" i="122"/>
  <c r="D17" i="122"/>
  <c r="K6" i="119"/>
  <c r="K10" i="119"/>
  <c r="K14" i="119"/>
  <c r="K9" i="119"/>
  <c r="K13" i="119"/>
  <c r="K17" i="119"/>
  <c r="J28" i="114" l="1"/>
  <c r="F7" i="202"/>
  <c r="D7" i="202"/>
  <c r="E7" i="202"/>
  <c r="G7" i="202"/>
  <c r="C7" i="202"/>
  <c r="C30" i="64"/>
  <c r="G30" i="64" s="1"/>
  <c r="P10" i="150"/>
  <c r="G17" i="110"/>
  <c r="O8" i="122"/>
  <c r="O22" i="122" s="1"/>
  <c r="R19" i="134"/>
  <c r="R22" i="134"/>
  <c r="R23" i="134"/>
  <c r="O23" i="122"/>
  <c r="J22" i="64" l="1"/>
  <c r="J26" i="64"/>
  <c r="J30" i="64"/>
  <c r="J27" i="64"/>
  <c r="J21" i="64"/>
  <c r="J25" i="64"/>
  <c r="J29" i="64"/>
  <c r="J23" i="64"/>
  <c r="J28" i="64"/>
  <c r="J24" i="64"/>
  <c r="H7" i="202"/>
  <c r="H31" i="202" l="1"/>
  <c r="G33" i="202" s="1"/>
  <c r="B33" i="202" l="1"/>
  <c r="F33" i="202"/>
  <c r="D33" i="202"/>
  <c r="C33" i="202"/>
  <c r="E33" i="202"/>
  <c r="H33" i="202" l="1"/>
</calcChain>
</file>

<file path=xl/sharedStrings.xml><?xml version="1.0" encoding="utf-8"?>
<sst xmlns="http://schemas.openxmlformats.org/spreadsheetml/2006/main" count="1612" uniqueCount="567">
  <si>
    <t>Jihočeský kraj</t>
  </si>
  <si>
    <t>rok</t>
  </si>
  <si>
    <t>kategorie</t>
  </si>
  <si>
    <t>MWh</t>
  </si>
  <si>
    <t>VO</t>
  </si>
  <si>
    <t>SO</t>
  </si>
  <si>
    <t>MO</t>
  </si>
  <si>
    <t>DOM</t>
  </si>
  <si>
    <t>Celkem</t>
  </si>
  <si>
    <t>Jihomoravský kraj</t>
  </si>
  <si>
    <t>Karlovarský kraj</t>
  </si>
  <si>
    <t>Královéhradecký kraj</t>
  </si>
  <si>
    <t>Liberecký kraj</t>
  </si>
  <si>
    <t>Moravskoslezský kraj</t>
  </si>
  <si>
    <t>Plzeňský kraj</t>
  </si>
  <si>
    <t>Středočeský kraj</t>
  </si>
  <si>
    <t>Kraj Vysočina</t>
  </si>
  <si>
    <t>Zlínský kraj</t>
  </si>
  <si>
    <t>Česká republika</t>
  </si>
  <si>
    <t>Celkem ČR</t>
  </si>
  <si>
    <t>Pražská plynárenská Distribuce, a.s.</t>
  </si>
  <si>
    <t>E.ON Distribuce, a.s.</t>
  </si>
  <si>
    <t>průměr</t>
  </si>
  <si>
    <t>odchylka</t>
  </si>
  <si>
    <t>normál</t>
  </si>
  <si>
    <t>°C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</si>
  <si>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</si>
  <si>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</si>
  <si>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</si>
  <si>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</si>
  <si>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</si>
  <si>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</si>
  <si>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</si>
  <si>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</si>
  <si>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</si>
  <si>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</si>
  <si>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</si>
  <si>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</si>
  <si>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</si>
  <si>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PP Distribuce</t>
  </si>
  <si>
    <t>E.ON Distribuce</t>
  </si>
  <si>
    <t>NET4GAS, s.r.o.</t>
  </si>
  <si>
    <t>spotřeba</t>
  </si>
  <si>
    <t>teplota</t>
  </si>
  <si>
    <t>Obsah</t>
  </si>
  <si>
    <t>VTL</t>
  </si>
  <si>
    <t>STL</t>
  </si>
  <si>
    <t>NTL</t>
  </si>
  <si>
    <t>meziroční změna</t>
  </si>
  <si>
    <t>GWh</t>
  </si>
  <si>
    <t>při 0°C</t>
  </si>
  <si>
    <t>při -12°C</t>
  </si>
  <si>
    <t>při teplotě</t>
  </si>
  <si>
    <t>X</t>
  </si>
  <si>
    <t>Provozovatel přepravní soustavy (PPS)</t>
  </si>
  <si>
    <t xml:space="preserve">°C  </t>
  </si>
  <si>
    <t>Spotřeba plynu 
v ČR</t>
  </si>
  <si>
    <t>období</t>
  </si>
  <si>
    <t>Domácnosti (kategorie zákazníků)</t>
  </si>
  <si>
    <t>DS</t>
  </si>
  <si>
    <t>Distribuční soustava</t>
  </si>
  <si>
    <t>HPS</t>
  </si>
  <si>
    <t>Hraniční předávací stanice</t>
  </si>
  <si>
    <t>KS</t>
  </si>
  <si>
    <t>Kompresní stanice</t>
  </si>
  <si>
    <t>LDS</t>
  </si>
  <si>
    <t>Lokální distribuční soustava</t>
  </si>
  <si>
    <t>Maloodběratelé (kategorie zákazníků)</t>
  </si>
  <si>
    <t>OP</t>
  </si>
  <si>
    <t>PPL</t>
  </si>
  <si>
    <t>Přeshraniční plynovod</t>
  </si>
  <si>
    <t>PS</t>
  </si>
  <si>
    <t>Přepravní soustava</t>
  </si>
  <si>
    <t>RDS</t>
  </si>
  <si>
    <t>Regionální distribuční soustava</t>
  </si>
  <si>
    <t>Střední odběratelé (kategorie zákazníků)</t>
  </si>
  <si>
    <t>Velkoodběratelé (kategorie zákazníků)</t>
  </si>
  <si>
    <t>VP</t>
  </si>
  <si>
    <t>Výroba plynu</t>
  </si>
  <si>
    <t>VS</t>
  </si>
  <si>
    <t>Vlastní spotřeba výrobců plynu</t>
  </si>
  <si>
    <t>ZP</t>
  </si>
  <si>
    <t>Zásobník plynu</t>
  </si>
  <si>
    <t>Ostatní společnosti</t>
  </si>
  <si>
    <t>KHO</t>
  </si>
  <si>
    <t>Kontrolní hodinový odečet</t>
  </si>
  <si>
    <t>±1,0°C</t>
  </si>
  <si>
    <t>do ČR</t>
  </si>
  <si>
    <t>z ČR</t>
  </si>
  <si>
    <t>přes HPS</t>
  </si>
  <si>
    <t>přes PPL</t>
  </si>
  <si>
    <t>ze ZP</t>
  </si>
  <si>
    <t>do ZP</t>
  </si>
  <si>
    <t>z VP do DS</t>
  </si>
  <si>
    <t>připojena k RDS</t>
  </si>
  <si>
    <t>připojena k LDS</t>
  </si>
  <si>
    <t>ostatní plyn</t>
  </si>
  <si>
    <t>celkem ČR</t>
  </si>
  <si>
    <t>Tok plynu do/z
 plynárenské soustavy ČR</t>
  </si>
  <si>
    <t>Tok plynu ze/do zásobníků plynu, 
které náleží do plynárenské soustavy ČR</t>
  </si>
  <si>
    <t>MWh/den</t>
  </si>
  <si>
    <t>Výroba plynu
 v ČR</t>
  </si>
  <si>
    <t>Podíl</t>
  </si>
  <si>
    <t>Ostatní společnosti *</t>
  </si>
  <si>
    <t>maximum</t>
  </si>
  <si>
    <t>minimum</t>
  </si>
  <si>
    <t xml:space="preserve">Olomoucký kraj </t>
  </si>
  <si>
    <t xml:space="preserve">Pardubický kraj </t>
  </si>
  <si>
    <t xml:space="preserve">Ústecký kraj </t>
  </si>
  <si>
    <t>Tok plynu ze 
zásobníku plynu, které náleží do plynárenské soustavy ČR</t>
  </si>
  <si>
    <t>Tok plynu do 
zásobníku plynu, které náleží do plynárenské soustavy ČR</t>
  </si>
  <si>
    <t>Tok plynu v 
regionální distribuční soustavě
(RDS)</t>
  </si>
  <si>
    <t>Provozovatel přepravní soustavy</t>
  </si>
  <si>
    <t>PPS</t>
  </si>
  <si>
    <t>PDS</t>
  </si>
  <si>
    <t>Provozovatelé distribučních soustav</t>
  </si>
  <si>
    <t>Ostatní plyn (zahrnuje vlastní spotřebu, ztráty a změnu akumulace na distribučních soustavách)</t>
  </si>
  <si>
    <t>Středotlaký plynovod (od 5 kPa do 0,4 MPa)</t>
  </si>
  <si>
    <t>Nízkotlaký plynovod (do 5 kPa)</t>
  </si>
  <si>
    <t>I. čtvrtletí</t>
  </si>
  <si>
    <t>II. čtvrtletí</t>
  </si>
  <si>
    <t>III. čtvrtletí</t>
  </si>
  <si>
    <t>IV. čtvrtletí</t>
  </si>
  <si>
    <t>I. pololetí</t>
  </si>
  <si>
    <t>II. pololetí</t>
  </si>
  <si>
    <t>odchylka
od normálu</t>
  </si>
  <si>
    <t>topné období</t>
  </si>
  <si>
    <t>:1</t>
  </si>
  <si>
    <t>Teplota ČR</t>
  </si>
  <si>
    <t>Tok plynu do/z plynárenské soustavy ČR</t>
  </si>
  <si>
    <t>saldo 
do/z ČR</t>
  </si>
  <si>
    <t>Tok plynu ze/do zásobníků plynu, které náleží do plynárenské soustavy ČR</t>
  </si>
  <si>
    <t>MND GS</t>
  </si>
  <si>
    <t>saldo 
ze/do ZP</t>
  </si>
  <si>
    <t>stav zásob v ZP celkem</t>
  </si>
  <si>
    <t>Spotřeba plynu
v ČR</t>
  </si>
  <si>
    <t>spotřeba 
v RDS</t>
  </si>
  <si>
    <t>spotřeba v LDS, která není v RDS</t>
  </si>
  <si>
    <t>MWh/rok</t>
  </si>
  <si>
    <t>Výroba plynu v ČR</t>
  </si>
  <si>
    <t xml:space="preserve">VTL </t>
  </si>
  <si>
    <t xml:space="preserve">STL </t>
  </si>
  <si>
    <t xml:space="preserve">NTL </t>
  </si>
  <si>
    <t>Vysokotlaký plynovod (od 0,4 MPa)</t>
  </si>
  <si>
    <t>Podíl jednotlivých krajů 
na celkové spotřebě zákazníků v ČR</t>
  </si>
  <si>
    <t>Podíl jednotlivých krajů 
na celkovém počtu zákazníků v ČR</t>
  </si>
  <si>
    <t>MWh/hod</t>
  </si>
  <si>
    <t xml:space="preserve">Vlastní spotřeba (VS)
 výrobců plynu </t>
  </si>
  <si>
    <t>hraniční předávací stanice (HPS)</t>
  </si>
  <si>
    <t>kompresní stanice (KS)</t>
  </si>
  <si>
    <t>tranzitní soustava</t>
  </si>
  <si>
    <t>vnitrostátní přepravní soustava</t>
  </si>
  <si>
    <t>ložiskové zásobníky</t>
  </si>
  <si>
    <t>kavernové zásobníky</t>
  </si>
  <si>
    <t>aquiferové zásobníky</t>
  </si>
  <si>
    <t>Green Gas</t>
  </si>
  <si>
    <t>Společnost Green Gas DPB, a.s. - provozovatel lokální distribuční soustavy</t>
  </si>
  <si>
    <t>Společnost MND Gas Storage a.s. - provozovatel zásobníku plynu</t>
  </si>
  <si>
    <t>NET4GAS</t>
  </si>
  <si>
    <t>Společnost NET4GAS, s.r.o. - provozovatel přepravní plynárenské soustavy</t>
  </si>
  <si>
    <t>Společnost Pražská plynárenská Distribuce, a.s. - provozovatel regionální distribuční soustavy</t>
  </si>
  <si>
    <t>Společnost E.ON Distribuce, a.s. - provozovatel regionální distribuční soustavy</t>
  </si>
  <si>
    <t>Normál</t>
  </si>
  <si>
    <t>Odchylka</t>
  </si>
  <si>
    <t>Odchylka průměrné teploty od dlouhodobého teplotního normálu</t>
  </si>
  <si>
    <t>Zákazníci</t>
  </si>
  <si>
    <t>Spotřeba plynu zákazníků ve všech kategoriích odběru</t>
  </si>
  <si>
    <t>zákazníci</t>
  </si>
  <si>
    <t xml:space="preserve"> PP Distribuce</t>
  </si>
  <si>
    <t xml:space="preserve"> E.ON Distribuce</t>
  </si>
  <si>
    <t xml:space="preserve"> Celkem ČR</t>
  </si>
  <si>
    <t xml:space="preserve"> Jihočeský</t>
  </si>
  <si>
    <t xml:space="preserve"> Jihomoravský</t>
  </si>
  <si>
    <t xml:space="preserve"> Karlovarský</t>
  </si>
  <si>
    <t xml:space="preserve"> Liberecký</t>
  </si>
  <si>
    <t xml:space="preserve"> Moravskoslezský</t>
  </si>
  <si>
    <t xml:space="preserve"> Olomoucký</t>
  </si>
  <si>
    <t xml:space="preserve"> Pardubický</t>
  </si>
  <si>
    <t xml:space="preserve"> Plzeňský</t>
  </si>
  <si>
    <t xml:space="preserve"> Praha</t>
  </si>
  <si>
    <t xml:space="preserve"> Středočeský</t>
  </si>
  <si>
    <t xml:space="preserve"> Ústecký</t>
  </si>
  <si>
    <t xml:space="preserve"> Vysočina</t>
  </si>
  <si>
    <t xml:space="preserve"> Zlínský</t>
  </si>
  <si>
    <t xml:space="preserve"> Celkem</t>
  </si>
  <si>
    <t>zákazníci připojeni přímo k PS</t>
  </si>
  <si>
    <t>Rozdíl</t>
  </si>
  <si>
    <t>MND Gas Storage a.s.</t>
  </si>
  <si>
    <t>SPP Storage, s.r.o.</t>
  </si>
  <si>
    <t>napojení zásobníků k přepravní soustavě</t>
  </si>
  <si>
    <t>výroba plynu (VS)</t>
  </si>
  <si>
    <t>ČHMÚ</t>
  </si>
  <si>
    <t>Český hydrometeorologický ústav</t>
  </si>
  <si>
    <t>Podíl měsíčních skutečných spotřeb
na celkové roční spotřebě plynu</t>
  </si>
  <si>
    <t>Přepočet</t>
  </si>
  <si>
    <t>Přepočtená spotřeba zemního plynu na teplotní podmínky dlouhodobého teplotního normálu stanoveného ČHMÚ</t>
  </si>
  <si>
    <t>Skutečnost</t>
  </si>
  <si>
    <t>Skutečně naměřená spotřeba zemního plynu</t>
  </si>
  <si>
    <t>meziroční
odchylka</t>
  </si>
  <si>
    <t>Maximální denní spotřeba plynu</t>
  </si>
  <si>
    <t>Minimální denní spotřeba plynu</t>
  </si>
  <si>
    <t>poměr mezi 
max. a min. 
spotřebou plynu</t>
  </si>
  <si>
    <t>Maximální spotřeba plynu</t>
  </si>
  <si>
    <t>Minimální spotřeba plynu</t>
  </si>
  <si>
    <t>Průměrná spotřeba plynu</t>
  </si>
  <si>
    <t>GasNet, s.r.o.</t>
  </si>
  <si>
    <t>innogy GS</t>
  </si>
  <si>
    <t>GasNet</t>
  </si>
  <si>
    <t>Moravia GS</t>
  </si>
  <si>
    <t>Moravia Gas Storage a.s.</t>
  </si>
  <si>
    <t>innogy Gas Storage, s.r.o.</t>
  </si>
  <si>
    <t>na konci předchozího roku</t>
  </si>
  <si>
    <t>na konci sledovaného roku</t>
  </si>
  <si>
    <t>Německo</t>
  </si>
  <si>
    <t>Slovensko</t>
  </si>
  <si>
    <t>Polsko</t>
  </si>
  <si>
    <t>Rakousko</t>
  </si>
  <si>
    <t>Saldo do/z ČR</t>
  </si>
  <si>
    <t xml:space="preserve"> GasNet</t>
  </si>
  <si>
    <t>Hlavní město Praha</t>
  </si>
  <si>
    <t xml:space="preserve"> Královéhradecký</t>
  </si>
  <si>
    <t>Společnost Moravia Gas Storage a.s. - provozovatel zásobníku plynu</t>
  </si>
  <si>
    <t>Aktuální DTG</t>
  </si>
  <si>
    <t>Dlouhodobý DTG</t>
  </si>
  <si>
    <t>Denní modelová spotřeba</t>
  </si>
  <si>
    <t>Maximální dosažený denní teplotní gradient v ČR v posledních 10 letech</t>
  </si>
  <si>
    <t>CNG</t>
  </si>
  <si>
    <t>Podíl kategorie odběru na celkové spotřebě ČR</t>
  </si>
  <si>
    <t>Počet zákazníků ke konci období</t>
  </si>
  <si>
    <t>Meziroční změna celkové spotřeby</t>
  </si>
  <si>
    <t>Celková spotřeba</t>
  </si>
  <si>
    <t>Průměrná spotřeba na jednoho zákazníka</t>
  </si>
  <si>
    <t>bez přípojek</t>
  </si>
  <si>
    <t>včetně přípojek</t>
  </si>
  <si>
    <t>Provozovatelé regionálních distribučních soustav (RDS)</t>
  </si>
  <si>
    <t>Provozovatelé lokálních distribučních soustav (LDS)</t>
  </si>
  <si>
    <t>RDS + LDS + PPS</t>
  </si>
  <si>
    <t>přípojky</t>
  </si>
  <si>
    <t>RDS + PPS</t>
  </si>
  <si>
    <t>RDS + LDS</t>
  </si>
  <si>
    <t>DTG</t>
  </si>
  <si>
    <t>Denní teplotní gradient (změna spotřeby plynu při jednotkové změně teploty)</t>
  </si>
  <si>
    <t>Bilanční rozdíl 
v přepravní soustavě</t>
  </si>
  <si>
    <t>Compressed Natural Gas (stlačený zemní plyn)</t>
  </si>
  <si>
    <t xml:space="preserve">Společnost GasNet, s.r.o. - provozovatel regionální distribuční soustavy </t>
  </si>
  <si>
    <t>Společnost innogy Gas Storage, s.r.o. - provozovatel zásobníků plynu</t>
  </si>
  <si>
    <t>Maximum</t>
  </si>
  <si>
    <t>Minimum</t>
  </si>
  <si>
    <t>OP+VS+PKS</t>
  </si>
  <si>
    <t>Počet zákazníků podle kategorie VO v posledních 10 letech</t>
  </si>
  <si>
    <t>Počet zákazníků v posledních 10 letech</t>
  </si>
  <si>
    <t>Průměrná teplota ovzduší</t>
  </si>
  <si>
    <t>Celková dodávka</t>
  </si>
  <si>
    <t>Spotřeba zemního plynu VO</t>
  </si>
  <si>
    <t>Spotřeba zemního plynu SO</t>
  </si>
  <si>
    <t>Počet zákazníků podle kategorie SO v posledních 10 letech</t>
  </si>
  <si>
    <t>Spotřeba zemního plynu MO</t>
  </si>
  <si>
    <t>Počet zákazníků podle kategorie MO v posledních 10 letech</t>
  </si>
  <si>
    <t>Spotřeba zemního plynu DOM</t>
  </si>
  <si>
    <t>Počet zákazníků podle kategorie DOM v posledních 10 letech</t>
  </si>
  <si>
    <t>Podíl CNG na celkové spotřebě ČR</t>
  </si>
  <si>
    <t>Počet stanic CNG</t>
  </si>
  <si>
    <t>Průměrná dodávka do jedné stanice CNG</t>
  </si>
  <si>
    <t>Dodávka do CNG stanic</t>
  </si>
  <si>
    <t>Počet stanic CNG v posledních 10 letech</t>
  </si>
  <si>
    <t>Meziroční změna dodávek do CNG stanic</t>
  </si>
  <si>
    <t>Meziroční změna spotřeb na výrobu elektřiny</t>
  </si>
  <si>
    <t>Spotřeba zemního plynu celkem</t>
  </si>
  <si>
    <t>Počet výroben v posledních 10 letech</t>
  </si>
  <si>
    <t>Výroba elektřiny</t>
  </si>
  <si>
    <t>Počet 
výroben</t>
  </si>
  <si>
    <t>PPE</t>
  </si>
  <si>
    <t>Paroplynová elektrárna</t>
  </si>
  <si>
    <t>VEL</t>
  </si>
  <si>
    <t>Spotřeba zemního plynu v ČR</t>
  </si>
  <si>
    <t>Nejvyšší dosažený stav provozních zásob</t>
  </si>
  <si>
    <t>Saldo
ze/do ZP</t>
  </si>
  <si>
    <t>Celková výroba plynu 
včetně ztrát a vlastní spotřeby plynu</t>
  </si>
  <si>
    <t>Období</t>
  </si>
  <si>
    <t>Počet jednotlivých zásobníků plynu pro potřeby ČR</t>
  </si>
  <si>
    <t>Stav provozních zásob 
k datu 31. 12.</t>
  </si>
  <si>
    <t>Počet výroben plynu
 v ČR</t>
  </si>
  <si>
    <t>Dodávka plynu 
z výrobny 
do distribuční soustavy</t>
  </si>
  <si>
    <t>Dodávka plynu 
z výrobny 
 zákazníkům připojených přímo na výrobnu plynu</t>
  </si>
  <si>
    <t>Velkoodběratelé</t>
  </si>
  <si>
    <t>Střední odběratelé</t>
  </si>
  <si>
    <t>Maloodběratelé</t>
  </si>
  <si>
    <t>Domácnosti</t>
  </si>
  <si>
    <t xml:space="preserve"> OP+VS+PKS</t>
  </si>
  <si>
    <t xml:space="preserve"> Hlavní město Praha</t>
  </si>
  <si>
    <t>Počet zákazníků</t>
  </si>
  <si>
    <t>Spotřeba zemního plynu podle krajů v ČR v posledních 10 letech (GWh)</t>
  </si>
  <si>
    <t>Celková spotřeba zemního plynu v ČR s rozdělením na jednotlivé kraje v posledních 10 letech (GWh)</t>
  </si>
  <si>
    <t>Stanice CNG</t>
  </si>
  <si>
    <t>Výroba plynu
 v ČR
(celkem 
včetně VS)</t>
  </si>
  <si>
    <t>PKS</t>
  </si>
  <si>
    <t>Plyn pro pohon kompresních stanic na přepravní soustavě</t>
  </si>
  <si>
    <t>Plyn pro pohon KS</t>
  </si>
  <si>
    <t>Toky plynu v plynárenské soustavě ČR</t>
  </si>
  <si>
    <t>Přepravní soustava a zásobníky plynu ČR</t>
  </si>
  <si>
    <t>Kompresní stanice (KS)</t>
  </si>
  <si>
    <t>Tok plynu v přepravní soustavě
(PS)</t>
  </si>
  <si>
    <t>Předávací stanice</t>
  </si>
  <si>
    <t>Tok plynu z plynárenské 
soustavy ČR přes PPL</t>
  </si>
  <si>
    <t>Tok plynu do plynárenské 
soustavy ČR přes PPL</t>
  </si>
  <si>
    <t>Spotřeba zákazníků připojených k LDS, která není napojena na RDS</t>
  </si>
  <si>
    <t>Spotřeba zákazníků připojených přímo k PS</t>
  </si>
  <si>
    <t>Tok plynu v lokální distribuční soustavě (LDS)</t>
  </si>
  <si>
    <t>Hraniční předávací stanice (HPS)</t>
  </si>
  <si>
    <t>Výroba plynu v ČR (VP)</t>
  </si>
  <si>
    <t>Přeshraniční plynovod (PPL)</t>
  </si>
  <si>
    <t>Spotřeba plynu v ČR</t>
  </si>
  <si>
    <t>svítiplyn</t>
  </si>
  <si>
    <t>zemní plyn</t>
  </si>
  <si>
    <t>*</t>
  </si>
  <si>
    <t>* Poslední dodávky svítiplynu v ČR byly ukončeny v červnu 1996</t>
  </si>
  <si>
    <t>Maximální denní spotřeba</t>
  </si>
  <si>
    <t>Skutečná roční spotřeba</t>
  </si>
  <si>
    <t xml:space="preserve">             °C</t>
  </si>
  <si>
    <t>Teplota ovzduší podle krajů v ČR v posledních 10 letech (°C)</t>
  </si>
  <si>
    <t>NET4GAS, s.r.o., všechny LDS, výrobci plynu</t>
  </si>
  <si>
    <t>všechny plyny</t>
  </si>
  <si>
    <t>druh plynu</t>
  </si>
  <si>
    <t>koksárenský plyn</t>
  </si>
  <si>
    <t>degazační plyn</t>
  </si>
  <si>
    <t>generátorový plyn</t>
  </si>
  <si>
    <t>skládkový plyn</t>
  </si>
  <si>
    <t>biometan</t>
  </si>
  <si>
    <t>propan, butan a jejich směsi</t>
  </si>
  <si>
    <t>Dodávka plynu z výrobny 
do distribuční soustavy</t>
  </si>
  <si>
    <t>Dodávka plynu z výrobny 
 zákazníkům připojených přímo na výrobnu plynu</t>
  </si>
  <si>
    <t>Vlastní spotřeba 
výrobců plynu</t>
  </si>
  <si>
    <t>Poznámka:</t>
  </si>
  <si>
    <t>Podíly ročních toků plynu do ČR na největším toku plynu (rok 2013) za posledních deset let</t>
  </si>
  <si>
    <t>Maximální množství provozních zásob</t>
  </si>
  <si>
    <t>Podíl dosaženého stavu zásob na maximálním množství provozních zásob</t>
  </si>
  <si>
    <t>Maximální denní výkon těžby plynu</t>
  </si>
  <si>
    <t>Provozovatelé zásobníku plynu</t>
  </si>
  <si>
    <t xml:space="preserve">Nejvyšší dosažená denní těžba plynu </t>
  </si>
  <si>
    <t>Tok plynu ze/do zásobníků plynu</t>
  </si>
  <si>
    <t>Podíl dosažené denní těžby na maximálním výkonu těžby plynu</t>
  </si>
  <si>
    <t>Poznámka: Případné rozdíly ve stavech zásob vůči těžbě a vtláčení zásobníků plynu způsobují geologické ztráty, technologická spotřeba, převod plynu do podušky nebo navýšení skladovacích zásob u jednotlivých zásobníků plynu.</t>
  </si>
  <si>
    <t>Podíly provozovatelů zásobníku plynu na nejvyšším dosaženém stavu provozních zásob</t>
  </si>
  <si>
    <t>Podíly provozovatelů zásobníku plynu na nejvyšší denní těžbě plynu</t>
  </si>
  <si>
    <t>Ostatní</t>
  </si>
  <si>
    <t>Množství plynu distribuovaného přes lokální distribuční soustavy v ČR</t>
  </si>
  <si>
    <t>LDS celkem</t>
  </si>
  <si>
    <t>LNG</t>
  </si>
  <si>
    <t>Liquefied Natural Gas (zkapalněný zemní plyn )</t>
  </si>
  <si>
    <t>spotřeba v RDS</t>
  </si>
  <si>
    <t>Distribuované množství</t>
  </si>
  <si>
    <t>Počet odběrných míst</t>
  </si>
  <si>
    <t>z místní sítě</t>
  </si>
  <si>
    <t>0 - 1,89</t>
  </si>
  <si>
    <t>1,89 - 7,56</t>
  </si>
  <si>
    <t>7,56 - 15</t>
  </si>
  <si>
    <t>15 - 25</t>
  </si>
  <si>
    <t>25 - 45</t>
  </si>
  <si>
    <t>45 - 63</t>
  </si>
  <si>
    <t>63 - 630</t>
  </si>
  <si>
    <t>VO+SO - distribuované množství (MWh)</t>
  </si>
  <si>
    <t>MO - distribuované množství (MWh)</t>
  </si>
  <si>
    <t>DOM - distribuované množství (MWh)</t>
  </si>
  <si>
    <t>VO+SO / MO+DOM - distribuované množství (MWh)</t>
  </si>
  <si>
    <t>Podnikatelé</t>
  </si>
  <si>
    <t>POD</t>
  </si>
  <si>
    <t>Spotřeba plynu (MWh)</t>
  </si>
  <si>
    <t>Podíl spotřeb na VEL na celkové spotřebě ČR</t>
  </si>
  <si>
    <t>Poznámka: Případné rozdíly ve stavech zásob vůči těžbě a vtláčení zásobníků plynu způsobují geologické ztráty, technologická spotřeba, převod plynu do podušky nebo navýšení skladovacích zásob u jednotlivých zásobníků plynu. Společnost Moravia Gas Storage a.s. uvedla ZP Dambořice do provozu 1. července 2016.</t>
  </si>
  <si>
    <t>Suma</t>
  </si>
  <si>
    <t>Tok plynu ze zásobníků plynu pro ČR</t>
  </si>
  <si>
    <t>VO+SO</t>
  </si>
  <si>
    <t>MO+DOM</t>
  </si>
  <si>
    <t xml:space="preserve">V letech 1981 - 2004 byla sledována sloučeně kategorie velkoodběru a středního odběru, stejně tak kategorie maloodběru a domácností. </t>
  </si>
  <si>
    <t>Dodávky zemního plynu do CNG stanic a spotřeby zemního plynu na výrobu elektřiny jsou uvedeny do příslušných kategorií odběru.</t>
  </si>
  <si>
    <t>x</t>
  </si>
  <si>
    <t>Topné období</t>
  </si>
  <si>
    <t>1. a 4. čtvrtletí roku</t>
  </si>
  <si>
    <t>Meziroční porovnání celkové výroby všech plynů včetně ztrát a vlastní spotřeby plynu</t>
  </si>
  <si>
    <t>Poznámka: Nárůst počtu zákazníků v roce 2017 byl způsoben přičtením zákazníků z LDS, které se sledují od 1. 1. 2017.</t>
  </si>
  <si>
    <r>
      <t>Souhrnné množství plynu v tis. m</t>
    </r>
    <r>
      <rPr>
        <vertAlign val="superscript"/>
        <sz val="8"/>
        <rFont val="Calibri"/>
        <family val="2"/>
        <charset val="238"/>
        <scheme val="minor"/>
      </rPr>
      <t>3</t>
    </r>
    <r>
      <rPr>
        <sz val="8"/>
        <rFont val="Calibri"/>
        <family val="2"/>
        <charset val="238"/>
        <scheme val="minor"/>
      </rPr>
      <t>/den</t>
    </r>
  </si>
  <si>
    <r>
      <t>tis. m</t>
    </r>
    <r>
      <rPr>
        <vertAlign val="superscript"/>
        <sz val="8"/>
        <rFont val="Calibri"/>
        <family val="2"/>
        <charset val="238"/>
        <scheme val="minor"/>
      </rPr>
      <t>3</t>
    </r>
    <r>
      <rPr>
        <sz val="8"/>
        <rFont val="Calibri"/>
        <family val="2"/>
        <charset val="238"/>
        <scheme val="minor"/>
      </rPr>
      <t>/rok</t>
    </r>
  </si>
  <si>
    <t>3. Plynárenská soustava</t>
  </si>
  <si>
    <r>
      <t>mil. m</t>
    </r>
    <r>
      <rPr>
        <vertAlign val="superscript"/>
        <sz val="8"/>
        <rFont val="Calibri"/>
        <family val="2"/>
        <charset val="238"/>
        <scheme val="minor"/>
      </rPr>
      <t>3</t>
    </r>
  </si>
  <si>
    <t>4. Zásobníky plynu</t>
  </si>
  <si>
    <r>
      <t>tis. m</t>
    </r>
    <r>
      <rPr>
        <vertAlign val="superscript"/>
        <sz val="8"/>
        <rFont val="Calibri"/>
        <family val="2"/>
        <charset val="238"/>
        <scheme val="minor"/>
      </rPr>
      <t xml:space="preserve">3 </t>
    </r>
  </si>
  <si>
    <t>6. Spotřeba zemního plynu</t>
  </si>
  <si>
    <t>Druh plynu</t>
  </si>
  <si>
    <t>Teplota uvedena ve °C</t>
  </si>
  <si>
    <t>Rozdíl 
přepočet - skutečnost</t>
  </si>
  <si>
    <t>Teplota ovzduší v ČR</t>
  </si>
  <si>
    <t>7. Kontrolní hodinový odečet</t>
  </si>
  <si>
    <r>
      <t>tis. m</t>
    </r>
    <r>
      <rPr>
        <vertAlign val="superscript"/>
        <sz val="8"/>
        <rFont val="Calibri"/>
        <family val="2"/>
        <charset val="238"/>
        <scheme val="minor"/>
      </rPr>
      <t>3</t>
    </r>
    <r>
      <rPr>
        <sz val="8"/>
        <rFont val="Calibri"/>
        <family val="2"/>
        <charset val="238"/>
        <scheme val="minor"/>
      </rPr>
      <t>/hod</t>
    </r>
  </si>
  <si>
    <r>
      <t>Průběh  hodinových spotřeb plynu v ČR (tis. m</t>
    </r>
    <r>
      <rPr>
        <vertAlign val="superscript"/>
        <sz val="8"/>
        <color theme="1"/>
        <rFont val="Calibri"/>
        <family val="2"/>
        <charset val="238"/>
        <scheme val="minor"/>
      </rPr>
      <t>3</t>
    </r>
    <r>
      <rPr>
        <sz val="8"/>
        <color theme="1"/>
        <rFont val="Calibri"/>
        <family val="2"/>
        <charset val="238"/>
        <scheme val="minor"/>
      </rPr>
      <t>/hod)</t>
    </r>
  </si>
  <si>
    <r>
      <t>tis. m</t>
    </r>
    <r>
      <rPr>
        <vertAlign val="superscript"/>
        <sz val="8"/>
        <rFont val="Calibri"/>
        <family val="2"/>
        <charset val="238"/>
        <scheme val="minor"/>
      </rPr>
      <t>3</t>
    </r>
    <r>
      <rPr>
        <sz val="8"/>
        <rFont val="Calibri"/>
        <family val="2"/>
        <charset val="238"/>
        <scheme val="minor"/>
      </rPr>
      <t>/den</t>
    </r>
  </si>
  <si>
    <r>
      <t>Souhrnné množství plynu v tis. m</t>
    </r>
    <r>
      <rPr>
        <vertAlign val="superscript"/>
        <sz val="8"/>
        <rFont val="Calibri"/>
        <family val="2"/>
        <charset val="238"/>
        <scheme val="minor"/>
      </rPr>
      <t>3</t>
    </r>
    <r>
      <rPr>
        <sz val="8"/>
        <rFont val="Calibri"/>
        <family val="2"/>
        <charset val="238"/>
        <scheme val="minor"/>
      </rPr>
      <t>/hodinu</t>
    </r>
  </si>
  <si>
    <r>
      <t>Schéma denní bilance (tis.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)</t>
    </r>
  </si>
  <si>
    <r>
      <t>tis. m</t>
    </r>
    <r>
      <rPr>
        <vertAlign val="superscript"/>
        <sz val="8"/>
        <rFont val="Calibri"/>
        <family val="2"/>
        <charset val="238"/>
        <scheme val="minor"/>
      </rPr>
      <t>3</t>
    </r>
  </si>
  <si>
    <r>
      <t>Spotřeba zemního plynu v hodnoceném roce (tis. m</t>
    </r>
    <r>
      <rPr>
        <vertAlign val="superscript"/>
        <sz val="8"/>
        <rFont val="Calibri"/>
        <family val="2"/>
        <charset val="238"/>
        <scheme val="minor"/>
      </rPr>
      <t>3</t>
    </r>
    <r>
      <rPr>
        <sz val="8"/>
        <rFont val="Calibri"/>
        <family val="2"/>
        <charset val="238"/>
        <scheme val="minor"/>
      </rPr>
      <t>)</t>
    </r>
  </si>
  <si>
    <r>
      <t>Spotřeba zemního plynu v posledních 10 letech (tis. m</t>
    </r>
    <r>
      <rPr>
        <vertAlign val="superscript"/>
        <sz val="8"/>
        <rFont val="Calibri"/>
        <family val="2"/>
        <charset val="238"/>
        <scheme val="minor"/>
      </rPr>
      <t>3</t>
    </r>
    <r>
      <rPr>
        <sz val="8"/>
        <rFont val="Calibri"/>
        <family val="2"/>
        <charset val="238"/>
        <scheme val="minor"/>
      </rPr>
      <t>)</t>
    </r>
  </si>
  <si>
    <r>
      <t>Spotřeba zemního plynu podle kategorie VO v hodnoceném roce (tis. m</t>
    </r>
    <r>
      <rPr>
        <vertAlign val="superscript"/>
        <sz val="8"/>
        <rFont val="Calibri"/>
        <family val="2"/>
        <charset val="238"/>
        <scheme val="minor"/>
      </rPr>
      <t>3</t>
    </r>
    <r>
      <rPr>
        <sz val="8"/>
        <rFont val="Calibri"/>
        <family val="2"/>
        <charset val="238"/>
        <scheme val="minor"/>
      </rPr>
      <t>)</t>
    </r>
  </si>
  <si>
    <r>
      <t>Spotřeba zemního plynu podle kategorie VO v posledních 10 letech (tis. m</t>
    </r>
    <r>
      <rPr>
        <vertAlign val="superscript"/>
        <sz val="8"/>
        <rFont val="Calibri"/>
        <family val="2"/>
        <charset val="238"/>
        <scheme val="minor"/>
      </rPr>
      <t>3</t>
    </r>
    <r>
      <rPr>
        <sz val="8"/>
        <rFont val="Calibri"/>
        <family val="2"/>
        <charset val="238"/>
        <scheme val="minor"/>
      </rPr>
      <t>)</t>
    </r>
  </si>
  <si>
    <r>
      <t>Spotřeba zemního plynu podle kategorie DOM v hodnoceném roce (tis. m</t>
    </r>
    <r>
      <rPr>
        <vertAlign val="superscript"/>
        <sz val="8"/>
        <rFont val="Calibri"/>
        <family val="2"/>
        <charset val="238"/>
        <scheme val="minor"/>
      </rPr>
      <t>3</t>
    </r>
    <r>
      <rPr>
        <sz val="8"/>
        <rFont val="Calibri"/>
        <family val="2"/>
        <charset val="238"/>
        <scheme val="minor"/>
      </rPr>
      <t>)</t>
    </r>
  </si>
  <si>
    <r>
      <t>Spotřeba zemního plynu podle kategorie DOM v posledních 10 letech (tis. m</t>
    </r>
    <r>
      <rPr>
        <vertAlign val="superscript"/>
        <sz val="8"/>
        <rFont val="Calibri"/>
        <family val="2"/>
        <charset val="238"/>
        <scheme val="minor"/>
      </rPr>
      <t>3</t>
    </r>
    <r>
      <rPr>
        <sz val="8"/>
        <rFont val="Calibri"/>
        <family val="2"/>
        <charset val="238"/>
        <scheme val="minor"/>
      </rPr>
      <t>)</t>
    </r>
  </si>
  <si>
    <r>
      <t>Spotřeba zemního plynu podle kategorie MO v hodnoceném roce (tis. m</t>
    </r>
    <r>
      <rPr>
        <vertAlign val="superscript"/>
        <sz val="8"/>
        <rFont val="Calibri"/>
        <family val="2"/>
        <charset val="238"/>
        <scheme val="minor"/>
      </rPr>
      <t>3</t>
    </r>
    <r>
      <rPr>
        <sz val="8"/>
        <rFont val="Calibri"/>
        <family val="2"/>
        <charset val="238"/>
        <scheme val="minor"/>
      </rPr>
      <t>)</t>
    </r>
  </si>
  <si>
    <r>
      <t>Spotřeba zemního plynu podle kategorie MO v posledních 10 letech (tis. m</t>
    </r>
    <r>
      <rPr>
        <vertAlign val="superscript"/>
        <sz val="8"/>
        <rFont val="Calibri"/>
        <family val="2"/>
        <charset val="238"/>
        <scheme val="minor"/>
      </rPr>
      <t>3</t>
    </r>
    <r>
      <rPr>
        <sz val="8"/>
        <rFont val="Calibri"/>
        <family val="2"/>
        <charset val="238"/>
        <scheme val="minor"/>
      </rPr>
      <t>)</t>
    </r>
  </si>
  <si>
    <r>
      <t>Spotřeba zemního plynu podle kategorie SO v hodnoceném roce (tis. m</t>
    </r>
    <r>
      <rPr>
        <vertAlign val="superscript"/>
        <sz val="8"/>
        <rFont val="Calibri"/>
        <family val="2"/>
        <charset val="238"/>
        <scheme val="minor"/>
      </rPr>
      <t>3</t>
    </r>
    <r>
      <rPr>
        <sz val="8"/>
        <rFont val="Calibri"/>
        <family val="2"/>
        <charset val="238"/>
        <scheme val="minor"/>
      </rPr>
      <t>)</t>
    </r>
  </si>
  <si>
    <r>
      <t>Spotřeba zemního plynu podle kategorie SO v posledních 10 letech (tis. m</t>
    </r>
    <r>
      <rPr>
        <vertAlign val="superscript"/>
        <sz val="8"/>
        <rFont val="Calibri"/>
        <family val="2"/>
        <charset val="238"/>
        <scheme val="minor"/>
      </rPr>
      <t>3</t>
    </r>
    <r>
      <rPr>
        <sz val="8"/>
        <rFont val="Calibri"/>
        <family val="2"/>
        <charset val="238"/>
        <scheme val="minor"/>
      </rPr>
      <t>)</t>
    </r>
  </si>
  <si>
    <r>
      <t>Dodávka zemního plynu do CNG stanic v hodnoceném roce (tis. m</t>
    </r>
    <r>
      <rPr>
        <vertAlign val="superscript"/>
        <sz val="8"/>
        <rFont val="Calibri"/>
        <family val="2"/>
        <charset val="238"/>
        <scheme val="minor"/>
      </rPr>
      <t>3</t>
    </r>
    <r>
      <rPr>
        <sz val="8"/>
        <rFont val="Calibri"/>
        <family val="2"/>
        <charset val="238"/>
        <scheme val="minor"/>
      </rPr>
      <t>)</t>
    </r>
  </si>
  <si>
    <r>
      <t>Dodávka zemního plynu do CNG stanic v posledních 10 letech (tis. m</t>
    </r>
    <r>
      <rPr>
        <vertAlign val="superscript"/>
        <sz val="8"/>
        <rFont val="Calibri"/>
        <family val="2"/>
        <charset val="238"/>
        <scheme val="minor"/>
      </rPr>
      <t>3</t>
    </r>
    <r>
      <rPr>
        <sz val="8"/>
        <rFont val="Calibri"/>
        <family val="2"/>
        <charset val="238"/>
        <scheme val="minor"/>
      </rPr>
      <t>)</t>
    </r>
  </si>
  <si>
    <r>
      <t>Spotřeba zemního plynu na výrobu elektřiny v hodnoceném roce (tis. m</t>
    </r>
    <r>
      <rPr>
        <vertAlign val="superscript"/>
        <sz val="8"/>
        <rFont val="Calibri"/>
        <family val="2"/>
        <charset val="238"/>
        <scheme val="minor"/>
      </rPr>
      <t>3</t>
    </r>
    <r>
      <rPr>
        <sz val="8"/>
        <rFont val="Calibri"/>
        <family val="2"/>
        <charset val="238"/>
        <scheme val="minor"/>
      </rPr>
      <t>)</t>
    </r>
  </si>
  <si>
    <r>
      <t>Spotřeba zemního plynu na výrobu elektřiny v posledních 10 letech (tis. m</t>
    </r>
    <r>
      <rPr>
        <vertAlign val="superscript"/>
        <sz val="8"/>
        <rFont val="Calibri"/>
        <family val="2"/>
        <charset val="238"/>
        <scheme val="minor"/>
      </rPr>
      <t>3</t>
    </r>
    <r>
      <rPr>
        <sz val="8"/>
        <rFont val="Calibri"/>
        <family val="2"/>
        <charset val="238"/>
        <scheme val="minor"/>
      </rPr>
      <t>)</t>
    </r>
  </si>
  <si>
    <r>
      <t>tis. m</t>
    </r>
    <r>
      <rPr>
        <vertAlign val="superscript"/>
        <sz val="8"/>
        <color theme="4" tint="-0.499984740745262"/>
        <rFont val="Calibri"/>
        <family val="2"/>
        <charset val="238"/>
        <scheme val="minor"/>
      </rPr>
      <t>3</t>
    </r>
  </si>
  <si>
    <t>Spotřeba zemního plynu</t>
  </si>
  <si>
    <r>
      <t xml:space="preserve"> Spotřeba plynu (tis. m</t>
    </r>
    <r>
      <rPr>
        <vertAlign val="superscript"/>
        <sz val="8"/>
        <rFont val="Calibri"/>
        <family val="2"/>
        <charset val="238"/>
        <scheme val="minor"/>
      </rPr>
      <t>3</t>
    </r>
    <r>
      <rPr>
        <sz val="8"/>
        <rFont val="Calibri"/>
        <family val="2"/>
        <charset val="238"/>
        <scheme val="minor"/>
      </rPr>
      <t>)</t>
    </r>
  </si>
  <si>
    <t>Zákazníci/výrobeny/stanice</t>
  </si>
  <si>
    <t>Podíl spotřeby zemního plynu v ČR podle způsobu užití</t>
  </si>
  <si>
    <r>
      <t>tis. m</t>
    </r>
    <r>
      <rPr>
        <vertAlign val="superscript"/>
        <sz val="8"/>
        <color theme="1" tint="0.34998626667073579"/>
        <rFont val="Calibri"/>
        <family val="2"/>
        <charset val="238"/>
        <scheme val="minor"/>
      </rPr>
      <t>3</t>
    </r>
  </si>
  <si>
    <r>
      <t>LDS v RDS</t>
    </r>
    <r>
      <rPr>
        <vertAlign val="superscript"/>
        <sz val="8"/>
        <rFont val="Calibri"/>
        <family val="2"/>
        <charset val="238"/>
        <scheme val="minor"/>
      </rPr>
      <t>1)</t>
    </r>
  </si>
  <si>
    <r>
      <t>LDS mimo RDS</t>
    </r>
    <r>
      <rPr>
        <vertAlign val="superscript"/>
        <sz val="8"/>
        <rFont val="Calibri"/>
        <family val="2"/>
        <charset val="238"/>
        <scheme val="minor"/>
      </rPr>
      <t>2)</t>
    </r>
  </si>
  <si>
    <t>CELKEM</t>
  </si>
  <si>
    <r>
      <t xml:space="preserve">Kraje
</t>
    </r>
    <r>
      <rPr>
        <sz val="7"/>
        <rFont val="Calibri"/>
        <family val="2"/>
        <charset val="238"/>
        <scheme val="minor"/>
      </rPr>
      <t>(řazeno podle velikosti spotřeby)</t>
    </r>
  </si>
  <si>
    <r>
      <t xml:space="preserve">Kraje
</t>
    </r>
    <r>
      <rPr>
        <sz val="7"/>
        <rFont val="Calibri"/>
        <family val="2"/>
        <charset val="238"/>
        <scheme val="minor"/>
      </rPr>
      <t>(řazeno podle počtu zákazníků)</t>
    </r>
  </si>
  <si>
    <t xml:space="preserve"> Zákazníci</t>
  </si>
  <si>
    <r>
      <t>Spotřeba zemního plynu podle krajů v ČR v posledních 10 letech (mil.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)</t>
    </r>
  </si>
  <si>
    <r>
      <t>Spotřeba zemního plynu v jednotlivých krajích v ČR v posledních 10 letech (mil.m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)</t>
    </r>
  </si>
  <si>
    <r>
      <t>VO+SO / MO+DOM - distribuované množství (mil.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)</t>
    </r>
  </si>
  <si>
    <r>
      <t>VO+SO / MO+DOM - celkové distribuované množství (mil.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)</t>
    </r>
  </si>
  <si>
    <t>Podíl spotřeby zemního plynu v ČR podle kategorií zákazníků</t>
  </si>
  <si>
    <t>Rozsah 2010 - 2017</t>
  </si>
  <si>
    <t>2. Komentář</t>
  </si>
  <si>
    <t>5. Výroba všech plynů</t>
  </si>
  <si>
    <t>8. Spotřeba zemního plynu podle kategorií zákazníků a způsobu užití</t>
  </si>
  <si>
    <t>9. Spotřeba zemního plynu podle distribučních soustav</t>
  </si>
  <si>
    <t>11. Spotřeba zemního plynu podle krajů</t>
  </si>
  <si>
    <t>12. Historická data</t>
  </si>
  <si>
    <t>Úvod</t>
  </si>
  <si>
    <t>3.1. Roční bilance plynárenské soustavy ČR</t>
  </si>
  <si>
    <t>3.3. Bilance plynárenské soustavy ČR v průběhu roku</t>
  </si>
  <si>
    <t>3.4. Bilance plynárenské soustavy ČR v posledních 10 letech</t>
  </si>
  <si>
    <t>3.5. Tok plynu do/z PS ČR včetně DS podle vstupní/výstupní země v posledních 10 letech</t>
  </si>
  <si>
    <t>4.1. Tok plynu ze/do zásobníků plynu, které náleží do plynárenské soustavy ČR</t>
  </si>
  <si>
    <t>4.2. Tok plynu ze/do zásobníků plynu, které náleží do PS ČR v posledních 10 letech</t>
  </si>
  <si>
    <t>5.1. Výroba všech plynů v ČR</t>
  </si>
  <si>
    <t>5.2. Výroba zemního plynu v ČR v posledních 10 letech</t>
  </si>
  <si>
    <t>6.1. Spotřeba zemního plynu v ČR v průběhu roku</t>
  </si>
  <si>
    <t>6.2. Podíl spotřeb zemního plynu v jednotlivých obdobích roku na celkové roční spotřebě v ČR</t>
  </si>
  <si>
    <t>6.3. Teplota ovzduší v ČR v průběhu roku</t>
  </si>
  <si>
    <t>6.4. Vývoj spotřeby zemního plynu v ČR v posledních 10 letech</t>
  </si>
  <si>
    <t>6.5. Denní maximální a minimální spotřeba zemního plynu v ČR v průběhu roku</t>
  </si>
  <si>
    <t>6.6. Denní teplotní gradient a modelová spotřeba zemního plynu v ČR</t>
  </si>
  <si>
    <t>6.7. Vývoj denních spotřeb zemního plynu v ČR v posledních 10 letech</t>
  </si>
  <si>
    <t>7.1. Kontrolní hodinový odečet podle distribučních soustav v ČR</t>
  </si>
  <si>
    <t>7.2. Bilance plynárenské soustavy ČR v den KHO</t>
  </si>
  <si>
    <t>7.3. Schéma bilance plynárenské soustavy ČR v den KHO</t>
  </si>
  <si>
    <t>8.1. Spotřeba zemního plynu v ČR v průběhu roku a v posledních 10 letech</t>
  </si>
  <si>
    <t>8.2. Spotřeba zemního plynu v ČR podle kategorie VO v průběhu roku a v posledních 10 letech</t>
  </si>
  <si>
    <t>8.3. Spotřeba zemního plynu v ČR podle kategorie SO v průběhu roku a v posledních 10 letech</t>
  </si>
  <si>
    <t>8.4. Spotřeba zemního plynu v ČR podle kategorie MO v průběhu roku a v posledních 10 letech</t>
  </si>
  <si>
    <t>8.5. Spotřeba zemního plynu v ČR podle kategorie DOM v průběhu roku a v posledních 10 letech</t>
  </si>
  <si>
    <t>8.6. Dodávka zemního plynu v ČR do CNG stanic v průběhu roku a v posledních 10 letech</t>
  </si>
  <si>
    <t>8.7. Spotřeba zemního plynu v ČR na výrobu elektřiny v průběhu roku a v posledních 10 letech</t>
  </si>
  <si>
    <t>8.8. Spotřeba zemního plynu v ČR podle kategorií zákazníků v průběhu roku</t>
  </si>
  <si>
    <t>8.9. Podíl spotřeby zemního plynu podle kategorie zákazníků a způsobu užití v ČR</t>
  </si>
  <si>
    <t>9.1. Spotřeba zemního plynu podle plynárenských soustav, kategorií zákazníků a CNG v ČR</t>
  </si>
  <si>
    <t>9.2. Spotřeba zemního plynu podle plynárenských soustav v ČR v průběhu roku</t>
  </si>
  <si>
    <t>9.3. Množství plynu distribuovaného přes lokální distribuční soustavy v ČR</t>
  </si>
  <si>
    <t>9.4. Délky plynovodů plynárenských soustav v ČR podle tlakových úrovní</t>
  </si>
  <si>
    <t>9.5. Délky plynovodů plynárenských soustav v ČR podle tlakových úrovní v posledních 10 letech</t>
  </si>
  <si>
    <t>11.1. Spotřeba zemního plynu podle krajů, kategorií zákazníků a CNG v ČR</t>
  </si>
  <si>
    <t>11.2. Spotřeba zemního plynu a počet zákazníků podle krajů v ČR</t>
  </si>
  <si>
    <t>11.3. Počet zákazníků podle krajů, kategorie zákazníků a CNG v ČR</t>
  </si>
  <si>
    <t>11.4. Spotřeba zemního plynu podle krajů v ČR v průběhu roku a v posledních 10 letech</t>
  </si>
  <si>
    <t>11.5. Teplota ovzduší podle krajů v ČR v průběhu roku a v posledních 10 letech</t>
  </si>
  <si>
    <t>12.1. Spotřeba zemního plynu a svítiplynu v ČR v posledních 70 letech</t>
  </si>
  <si>
    <t>12.2. Spotřeba zemního plynu podle kategorie odběru v ČR v posledních 70 letech</t>
  </si>
  <si>
    <t>12.3. Průměrná teplota ovzduší v ČR v posledních 30 letech</t>
  </si>
  <si>
    <t>3.2. Schéma roční bilance plynárenské soustavy ČR</t>
  </si>
  <si>
    <t>Bilanční rozdíl v PS</t>
  </si>
  <si>
    <t>Denní fyzické množství plynu pro pohon kompresních stanic a ostatní plyn, který představuje neměřené hodnoty rozdílového množství celkové bilance PS</t>
  </si>
  <si>
    <r>
      <t>mil. m</t>
    </r>
    <r>
      <rPr>
        <vertAlign val="superscript"/>
        <sz val="8"/>
        <color theme="1" tint="0.34998626667073579"/>
        <rFont val="Calibri"/>
        <family val="2"/>
        <charset val="238"/>
        <scheme val="minor"/>
      </rPr>
      <t>3</t>
    </r>
  </si>
  <si>
    <t>Tok plynu ze zahraničí pro ČR</t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</si>
  <si>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LDS v RDS - Všechny lokální distribuční soustavy, které jsou napojeny na regionální distribuční soustavy</t>
    </r>
  </si>
  <si>
    <r>
      <rPr>
        <vertAlign val="superscript"/>
        <sz val="8"/>
        <rFont val="Calibri"/>
        <family val="2"/>
        <charset val="238"/>
        <scheme val="minor"/>
      </rPr>
      <t>2)</t>
    </r>
    <r>
      <rPr>
        <sz val="8"/>
        <rFont val="Calibri"/>
        <family val="2"/>
        <charset val="238"/>
        <scheme val="minor"/>
      </rPr>
      <t xml:space="preserve"> LDS mimo RDS - Všechny lokální distribuční soustavy, které nejsou napojeny na regionální distribuční soustavy (ostrovní provozy, LNG)</t>
    </r>
  </si>
  <si>
    <t>Spotřeba zákazníků
připojených 
k RDS a LDS</t>
  </si>
  <si>
    <t>Ostatní plyn (vlastní spotřeba, 
ztráty, změna akumulace 
v RDS)</t>
  </si>
  <si>
    <t>Tok plynu 
z plynárenské soustavy 
ČR přes HPS</t>
  </si>
  <si>
    <t>Tok plynu 
do plynárenské soustavy 
ČR přes HPS</t>
  </si>
  <si>
    <t>13. Schéma, toky plynu a mapa plynárenské soustavy ČR</t>
  </si>
  <si>
    <t>1. Zkratky a pojmy</t>
  </si>
  <si>
    <r>
      <t xml:space="preserve">Tok plynu do plynárenské soustavy ČR 
včetně distribučních soustav podle </t>
    </r>
    <r>
      <rPr>
        <b/>
        <sz val="8"/>
        <rFont val="Calibri"/>
        <family val="2"/>
        <charset val="238"/>
        <scheme val="minor"/>
      </rPr>
      <t>vstupní</t>
    </r>
    <r>
      <rPr>
        <sz val="8"/>
        <rFont val="Calibri"/>
        <family val="2"/>
        <charset val="238"/>
        <scheme val="minor"/>
      </rPr>
      <t xml:space="preserve"> země</t>
    </r>
  </si>
  <si>
    <r>
      <t xml:space="preserve">Tok plynu z plynárenské soustavy ČR 
včetně distribučních soustav podle </t>
    </r>
    <r>
      <rPr>
        <b/>
        <sz val="8"/>
        <rFont val="Calibri"/>
        <family val="2"/>
        <charset val="238"/>
        <scheme val="minor"/>
      </rPr>
      <t>výstupní</t>
    </r>
    <r>
      <rPr>
        <sz val="8"/>
        <rFont val="Calibri"/>
        <family val="2"/>
        <charset val="238"/>
        <scheme val="minor"/>
      </rPr>
      <t xml:space="preserve"> země</t>
    </r>
  </si>
  <si>
    <t>Hodina\Datum</t>
  </si>
  <si>
    <t>* Ostatní společnosti zahrnují dodávky zákazníkům připojených přímo na přepravní soustavu a plyn pro pohon kompresních stanic (PKS) společnosti NET4GAS, s.r.o., dodávky v ostrovních LDS (nejsou zahrnuty v RDS), všechny lokální distribuční soustavy, které jsou napojeny na RDS (uveden pouze počet zákazníků a stanice CNG, spotřeba plynu již zahrnuta v RDS) a vlastní spotřebu (VS) výrobců plynu.</t>
  </si>
  <si>
    <t>Poznámka: V celkové výrobě plynu včetně ztrát a vlastní spotřeby není v roce 2017 započítána dodávka plynu zákazníkům připojených přímo na výrobnu plynu (zkušební dodávka LNG společnosti Spolgas s.r.o. do distribuční sítě GasNet, s.r.o.).</t>
  </si>
  <si>
    <t>2020</t>
  </si>
  <si>
    <r>
      <t>Bilance plynu za rok 2020 (mld. m</t>
    </r>
    <r>
      <rPr>
        <b/>
        <vertAlign val="superscript"/>
        <sz val="10"/>
        <rFont val="Calibri"/>
        <family val="2"/>
        <charset val="238"/>
        <scheme val="minor"/>
      </rPr>
      <t>3</t>
    </r>
    <r>
      <rPr>
        <b/>
        <sz val="10"/>
        <rFont val="Calibri"/>
        <family val="2"/>
        <charset val="238"/>
        <scheme val="minor"/>
      </rPr>
      <t>)</t>
    </r>
  </si>
  <si>
    <t>2011 - 2020</t>
  </si>
  <si>
    <t>Poznámka: Případná kolidující hodnota v objemových a energetických jednotkách "Bilanční rozdílu v přepravní soustavě" je způsobeno odlišným spalným teplem na vstupech a výstupech plynárenské soustavy. Tato hodnota představuje neměřené hodnoty rozdílového množství celkové bilance přepravní soustavy.</t>
  </si>
  <si>
    <t>Nejvyšší dosažený stav provozních zásob v letech 2011 až 2020</t>
  </si>
  <si>
    <t>Celková výroba plynu včetně ztrát a vlastní spotřeby plynu v letech 2011 - 2020</t>
  </si>
  <si>
    <t>Celková výroba plynu včetně ztrát a vlastní spotřeby plynu v průběhu roku 2020</t>
  </si>
  <si>
    <t>Podíl čtvrtletních skutečných spotřeb 
na celkové roční spotřebě plynu v roce 2020</t>
  </si>
  <si>
    <t>Podíl skutečné spotřeby v topném období
na celkové roční spotřebě plynu v roce 2020</t>
  </si>
  <si>
    <r>
      <rPr>
        <sz val="8"/>
        <color theme="1"/>
        <rFont val="Calibri"/>
        <family val="2"/>
        <charset val="238"/>
        <scheme val="minor"/>
      </rPr>
      <t>průměr</t>
    </r>
    <r>
      <rPr>
        <b/>
        <sz val="8"/>
        <color theme="1"/>
        <rFont val="Calibri"/>
        <family val="2"/>
        <charset val="238"/>
        <scheme val="minor"/>
      </rPr>
      <t xml:space="preserve">
2020</t>
    </r>
  </si>
  <si>
    <r>
      <rPr>
        <sz val="8"/>
        <color theme="1"/>
        <rFont val="Calibri"/>
        <family val="2"/>
        <charset val="238"/>
        <scheme val="minor"/>
      </rPr>
      <t>max.</t>
    </r>
    <r>
      <rPr>
        <b/>
        <sz val="8"/>
        <color theme="1"/>
        <rFont val="Calibri"/>
        <family val="2"/>
        <charset val="238"/>
        <scheme val="minor"/>
      </rPr>
      <t xml:space="preserve">
2020</t>
    </r>
  </si>
  <si>
    <r>
      <rPr>
        <sz val="8"/>
        <color theme="1"/>
        <rFont val="Calibri"/>
        <family val="2"/>
        <charset val="238"/>
        <scheme val="minor"/>
      </rPr>
      <t>min.</t>
    </r>
    <r>
      <rPr>
        <b/>
        <sz val="8"/>
        <color theme="1"/>
        <rFont val="Calibri"/>
        <family val="2"/>
        <charset val="238"/>
        <scheme val="minor"/>
      </rPr>
      <t xml:space="preserve">
2020</t>
    </r>
  </si>
  <si>
    <t>průměr
2019</t>
  </si>
  <si>
    <t>odchylka
od r. 2019</t>
  </si>
  <si>
    <t>Průměr denních teplot vzduchu z let 1989-2018 za jednotlivé kalendářní dny všech měřicích stanic ČHMÚ položených v nadmořské výšce do 700 m n. m.</t>
  </si>
  <si>
    <t>KHO - 21. 1. 2020</t>
  </si>
  <si>
    <t>Průběh hodinových spotřeb v den KHO 2011 - 2020</t>
  </si>
  <si>
    <t>Maximální hodinová spotřeba v den KHO 2011 - 2020</t>
  </si>
  <si>
    <t>Podíl zdrojů plynu na celkovém dni KHO 2011 - 2020</t>
  </si>
  <si>
    <r>
      <t xml:space="preserve">počet zákazníků 
</t>
    </r>
    <r>
      <rPr>
        <sz val="7"/>
        <rFont val="Calibri"/>
        <family val="2"/>
        <charset val="238"/>
        <scheme val="minor"/>
      </rPr>
      <t>k 31.12.2020</t>
    </r>
  </si>
  <si>
    <t>Podíl spotřeby podle plynárenských společností v roce 2020</t>
  </si>
  <si>
    <t>Spotřeba plynu podle plynárenských společností v roce 2020</t>
  </si>
  <si>
    <t>spotřeba plynu v roce 2020</t>
  </si>
  <si>
    <r>
      <t xml:space="preserve">počet zákazníků v roce 2020
</t>
    </r>
    <r>
      <rPr>
        <sz val="7"/>
        <rFont val="Calibri"/>
        <family val="2"/>
        <charset val="238"/>
        <scheme val="minor"/>
      </rPr>
      <t>k 31. 12. 2020</t>
    </r>
  </si>
  <si>
    <t>Jihočeský</t>
  </si>
  <si>
    <t>Jihomoravský</t>
  </si>
  <si>
    <t>Karlovarský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</si>
  <si>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</si>
  <si>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</si>
  <si>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</si>
  <si>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</si>
  <si>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</si>
  <si>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</si>
  <si>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</si>
  <si>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</si>
  <si>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</si>
  <si>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r>
      <t>Součástí Ústeckého a Karlovarského kraje jsou paroplynové elektrárny, které mají zasadní vliv na spotřebu plynu daného kraje. 
Po odečtení dodávky plynu do paroplynové elektrárny v Ústeckém kraji je celková spotřeba plynu toho kraje ve výši 774 590 tis. m</t>
    </r>
    <r>
      <rPr>
        <i/>
        <vertAlign val="superscript"/>
        <sz val="8"/>
        <rFont val="Calibri"/>
        <family val="2"/>
        <charset val="238"/>
        <scheme val="minor"/>
      </rPr>
      <t>3</t>
    </r>
    <r>
      <rPr>
        <i/>
        <sz val="8"/>
        <rFont val="Calibri"/>
        <family val="2"/>
        <charset val="238"/>
        <scheme val="minor"/>
      </rPr>
      <t>, tj. 8 278 968 MWh.
Po odečtení dodávky plynu do paroplynové elektrárny v Karlovarském kraji je celková spotřeba plynu toho kraje ve výši 218 304 tis. m</t>
    </r>
    <r>
      <rPr>
        <i/>
        <vertAlign val="superscript"/>
        <sz val="8"/>
        <rFont val="Calibri"/>
        <family val="2"/>
        <charset val="238"/>
        <scheme val="minor"/>
      </rPr>
      <t>3</t>
    </r>
    <r>
      <rPr>
        <i/>
        <sz val="8"/>
        <rFont val="Calibri"/>
        <family val="2"/>
        <charset val="238"/>
        <scheme val="minor"/>
      </rPr>
      <t>, tj. 2 334 619 MWh.</t>
    </r>
  </si>
  <si>
    <r>
      <t>Spotřeba zemního plynu podle krajů v ČR v roce 2020 (mil.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)</t>
    </r>
  </si>
  <si>
    <t>Teplota ovzduší podle krajů v ČR v roce 2020 (°C)</t>
  </si>
  <si>
    <t>Spotřeba zemního plynu podle krajů v ČR v roce 2020 (GWh)</t>
  </si>
  <si>
    <t>1951 - 2020</t>
  </si>
  <si>
    <t>1951 - 1990</t>
  </si>
  <si>
    <t>1991 - 2020</t>
  </si>
  <si>
    <t>V letech 1951 - 1980 byl ostatní plyn, který zahrnuje vlastní spotřebu, ztráty a změnu akumulace na distribučních soustavách započítáván do kategorie velkoodběru.</t>
  </si>
  <si>
    <t>Průměrná teplota ovzduší v ČR v letech 1991 až 2020 (°C)</t>
  </si>
  <si>
    <t>Poznámka: Všechny údaje o spotřebě zemního plynu na výrobu elektřiny jsou již uvedeny v jednotlivých kategoriích odběru. PPE v Ústeckém kraji byla uvedena do plného provozu v červenci roku 2013 a PPE v Karlovarském kraji v červenci 2020.</t>
  </si>
  <si>
    <t>Poznámka: Zdroj dat za období 2011 až 2016 poskytl Český plynárenský svaz. Údaje o dodávkách do CNG stanic jsou v celé kapitole č. 8. zahrnuty do jednotlivých kategoriích odběru.</t>
  </si>
  <si>
    <t>Energetický regulační úřad (ERÚ) zveřejňuje Roční zprávu o provozu plynárenské soustavy ČR za rok 2020 v souladu s § 17 odst. 7 písm. m) zákona č. 458/2000 Sb., o podmínkách podnikání a o výkonu státní správy v energetických odvětvích a o změně některých zákonů (energetický zákon), ve znění pozdějších předpisů. Údaje obsažené v této zprávě jsou určeny především pro státní orgány či instituce v rámci ČR nebo Evropské unie a odbornou veřejnost.
ERÚ v této zprávě uvádí všechna dostupná provozně technická data, která představují fyzické toky plynu. Údaje pro roční zprávu jsou získávány na základě vyhlášky č. 404/2016 Sb., o náležitostech a členění výkazů nezbytných pro zpracování zpráv o provozu soustav v energetických odvětvích, včetně termínů, rozsahu a pravidel pro sestavování výkazů (statistická vyhláška), ve znění pozdějších předpisů, která nabyla účinnost dnem 1. ledna 2017. V rámci svých kompetencí, určených § 20a odst. 4 písm. e) energetického zákona, zpracovává operátor trhu své měsíční a roční statistiky o trhu s elektřinou a o trhu s plynem, které doplňují statistiky Energetického regulačního úřadu o obchodní údaje.
Veškeré detaily týkající se metodiky vykazování údajů pro statistiku ERÚ jsou uvedeny ve výkladovém stanovisku ERÚ k metodice vyplňování výkazů podle statistické vyhlášky pro oblast plynárenství číslo 9/2018 ze dne 14. září 2018. Výkladové stanovisko a aktuální výkazy jsou zveřejněny na internetových stránkách ERÚ. 
Veškerá data vycházejí z podkladů od licencovaných subjektů: výrobců plynu, provozovatelů distribučních soustav, přepravní soustavy a zásobníků plynu.
Roční zpráva o provozu plynárenské soustavy ČR za rok 2020 navazuje na zprávy vydané ERÚ v předchozích letech a přináší informace o základních ukazatelích v plynárenství za rok 2020 včetně jejich vývoje za posledních deset let. Jednotlivé kapitoly obsahují statistická data o bilanci, výrobě a spotřebě plynu podle příslušných kategorií včetně spotřeby plynu na výrobu elektřiny. Zpráva dále obsahuje vyhodnocení přeshraničních toků plynu, uskladnění plynu, některá krajská vyhodnocení a tarifní statistiky. Roční zpráva za rok 2020 vychází z dat zprávy za IV. čtvrtletí 2020 a obsahuje některé zpřesněné údaje.
Případné dotazy či připomínky zasílejte na emailovou adresu plyn.statistika@eru.cz.</t>
  </si>
  <si>
    <r>
      <t>Poznámka: V položce zemního plynu jsou započítány dodávky z bioplynových stanic do RDS v celkové výši 720 tis. m</t>
    </r>
    <r>
      <rPr>
        <i/>
        <vertAlign val="superscript"/>
        <sz val="8"/>
        <rFont val="Calibri"/>
        <family val="2"/>
        <charset val="238"/>
        <scheme val="minor"/>
      </rPr>
      <t>3</t>
    </r>
    <r>
      <rPr>
        <i/>
        <sz val="8"/>
        <rFont val="Calibri"/>
        <family val="2"/>
        <charset val="238"/>
        <scheme val="minor"/>
      </rPr>
      <t>, tj. 7 620 MWh.</t>
    </r>
  </si>
  <si>
    <t>Podíl spotřeb v jednotlivých obdobích roku 
na celkové roční spotřebě plynu</t>
  </si>
  <si>
    <t xml:space="preserve"> Ostatní 
 společnosti</t>
  </si>
  <si>
    <t xml:space="preserve"> Hodina</t>
  </si>
  <si>
    <t xml:space="preserve"> Teplota ČR</t>
  </si>
  <si>
    <t>7.4. Kontrolní hodinový odečet v ČR v posledních 10 letech - tabulky</t>
  </si>
  <si>
    <t>7.5. Kontrolní hodinový odečet v ČR v posledních 10 letech - grafy</t>
  </si>
  <si>
    <t>meziroční změna spotřeby</t>
  </si>
  <si>
    <t>Teplota ovzduší v roce 2020 (°C)</t>
  </si>
  <si>
    <t>Průměrná roční teplota ovzduší v roce 2020</t>
  </si>
  <si>
    <r>
      <t xml:space="preserve">Délky plynovodů k 31. 12. 2020 </t>
    </r>
    <r>
      <rPr>
        <sz val="10"/>
        <rFont val="Calibri"/>
        <family val="2"/>
        <charset val="238"/>
        <scheme val="minor"/>
      </rPr>
      <t>(všechny délky uvedeny v m)</t>
    </r>
  </si>
  <si>
    <r>
      <t>Délky plynovodů k 31. 12. daného roku</t>
    </r>
    <r>
      <rPr>
        <sz val="10"/>
        <rFont val="Calibri"/>
        <family val="2"/>
        <charset val="238"/>
        <scheme val="minor"/>
      </rPr>
      <t xml:space="preserve"> (všechny délky uvedeny v m)</t>
    </r>
  </si>
  <si>
    <t>Délky plynovodů v letech 2011 až 2020 (bez přípojek)</t>
  </si>
  <si>
    <t>Královéhradecký</t>
  </si>
  <si>
    <t>Počet zákazníků v plynárenské soustavě</t>
  </si>
  <si>
    <t xml:space="preserve">Tarifní statistika v kapitole 10. zobrazuje součet údajů od provozovatelů regionálních distribučních soustav a provozovatele přepravní soustavy na základě regulačního výkaznictví § 20 energetického zákona. V položce "distribuované množství" nejsou uvedeny neoprávněné odběry a úniky při narušení sítě fakturované třetím osobám. Tarifní pásma se v plynárenství v průběhu jednotlivých let měnila. Poslední změna proběhla v roce 2011, kdy byla nově použita současná pásma, tj. 1,89 – 7,56 a 7,56 – 15 MW. </t>
  </si>
  <si>
    <t>přímo k PS</t>
  </si>
  <si>
    <t>z dálkovodu</t>
  </si>
  <si>
    <t>kategorie 
a 
pásma 
(MWh)</t>
  </si>
  <si>
    <t>10. Tarifní statistiky podle kategorie odběru a pásma v ČR v posledních 10 letech</t>
  </si>
  <si>
    <t>Poznámka: Hodinové toky plynu do/z plynárenské soustavy nejsou k dispozici a jsou uvedeny průměrnou hodnotou.</t>
  </si>
  <si>
    <r>
      <t>Denní teplotní gradient, který vyjadřuje změnu spotřeby plynu v reakci na jednotkovou změnu teploty, se v topném období roku 2020 pohyboval v rozsahu 767 – 1 364 tis.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/den/°C (8 184 – 14 571 MWh/den/°C). Minimální závislosti spotřeb na teplotě je dosahováno v letním období, kdy denní teplotní gradient klesl až na hodnotu 30 tis.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/den/°C (318 MWh/den/°C). Denní spotřeby plynu se v roce 2020 pohybovaly v rozsahu 8 692 – 47 307 tis.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 xml:space="preserve"> (93 070 – 505 628 MWh) s poměrem mezi nejnižší a nejvyšší spotřebou 5,4:1. Maximální denní spotřeba zemního plynu byla naměřena ve středu 2. prosince ve výši 47 307 tis.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 xml:space="preserve"> (505 628 MWh) při průměrné denní teplotě -3,1 °C. Kontrolní hodinový odečet (KHO), který představuje hodinové dodávky a spotřeby plynu od plynárenských podnikatelů, na jejichž základě dochází k sestavení KHO plynárenské soustavy ČR, byl zpětně vyhlášen na úterý 21. ledna 2020. Na základě těchto odečtů vyplynulo, že maximální hodinové odběry byly v ranních a odpoledních hodinách, přičemž výraznější pokles odběrů nastal během noci. Mezi 7:00-8:00 hod. dosáhla spotřeba největší hodnoty 2 143 tis.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 xml:space="preserve"> (22 977 MWh) při průměrné aktuální teplotě -4,1 °C. Celková spotřeba zemního plynu v tento den byla naměřena v množství 43 783 tis.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 xml:space="preserve"> (466 907 MWh) při průměrné denní teplotě -2,5 °C. Souhrnné vyhodnocení kontrolního hodinového odečtu v plynárenské soustavě ČR je podrobně zobrazeno v kapitole 7.
Důsledky postupu pandemie koronaviru v ČR od jara 2020 do současnosti zasáhly téměř všechny odvětví průmyslu, což se projevovalo do jisté míry i nižším odběrem plynu u technologických odběrů. Naopak vyšší odběr plynu zaznamenali zákazníci v kategoriích otopu, odběry v oblasti výroby elektřiny a dodávek plynu do CNG stanic. Zvýšený odběr plynu v oblasti otopu panoval, až na malé výjimky i ve 4. čtvrtletí 2020, a to díky nižším teplotám. Oslabené ekonomické prostředí se tak díky i ostatním vlivům na celkové spotřebě plynu v ČR až tak výrazně neprojevilo. 
Z pohledu spotřeby plynu podle kategorií zákazníků v roce 2020 dosáhla největšího podílu na celkové spotřebě plynu jako vždy kategorie velkoodběru 49,1 %, následovaná kategorií domácnosti 25,8 %, maloodběru 13,8 % a středního odběru 9,7 %. Ostatní plyn zahrnující vlastní spotřebu, ztráty, změnu akumulace na distribuční soustavě a vlastní spotřebu výrobců plynu představoval 1,6 % z celkové spotřeby plynu v ČR. V kapitole 8 jsou uvedeny celkové podíly jednotlivých kategorií odběru na celkové spotřebě zemního plynu v ČR v roce 2020 a v uplynulých deseti letech. Nárůst se projevil v dodávkách do CNG stanic a ve spotřebě zemního plynu na výrobu elektřiny. 
V ČR bylo k 31. 12. 2020 připojeno k plynárenské soustavě celkem 2 829 132 zákazníků. Přes 92 % z celkového počtu tvoří domácnosti. Vůbec nejvíce domácností je v Praze, Jihomoravském a Moravskoslezském kraji. Za posledních deset let klesl počet všech zákazníků o 38 951. Největšího dosaženého počtu připojených zákazníků za posledních deset let, a to 2 869 023, bylo dosaženo v roce 2011. Podrobné členění spotřeby plynu a délek plynovodů podle distribučních soustav je uvedeno v kapitole 9. Historická data ukazují vývoj spotřeby zemního plynu, svítiplynu a počtu zákazníků v letech 1951 až 2020. V těchto letech zaznamenala plynárenská soustava výrazný rozvoj ve všech segmentech spotřeby plynu včetně infrastruktury. V 80. a 90. letech přispělo k nárůstu spotřeby zemního plynu postupné převádění svítiplynu na zemní plyn (poslední dodávky svítiplynu byly ukončeny v červnu 1996). Od roku 2001, kdy bylo dosaženo historicky největší roční spotřeby zemního plynu (9,8 mld.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, tj. 102,6 TWh), došlo v následujících letech ke stagnaci spotřeby a od roku 2007 dokonce k výraznějšímu poklesu spotřeb. Stagnace a následný pokles spotřeb souvisel zejména se změnami v cenách energií, s ukončením státních dotací na plynofikaci, se snižováním tempa postupné plynofikace regionů, se snižováním energetické náročnosti odběrů (zateplování objektů, modernizace spotřebičů), s tlakem na snižování nákladů firem, s úsporami výdajů za energii v teplotně přechodných obdobích, s absencí významnějších projektů na připojování nových velkoodběratelů apod. V roce 2006 byla naměřena největší denní spotřeba zemního plynu ve výši 67,6 mil.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 xml:space="preserve"> (713,3 GWh) a rok 2009 zaznamenal s počtem 2 871 547 největší dosažený stav připojených zákazníků (kapitola 12). Historická data jsou doplněná o průměrné teploty ovzduší v letech 1991 až 2020.</t>
    </r>
  </si>
  <si>
    <r>
      <t xml:space="preserve">ROČNÍ ZPRÁVA O PROVOZU PLYNÁRENSKÉ SOUSTAVY
ČESKÉ REPUBLIKY
</t>
    </r>
    <r>
      <rPr>
        <sz val="17"/>
        <color rgb="FFFF0000"/>
        <rFont val="Calibri"/>
        <family val="2"/>
        <charset val="238"/>
        <scheme val="minor"/>
      </rPr>
      <t>ZA ROK 2020</t>
    </r>
  </si>
  <si>
    <r>
      <t>Dodávky zemního plynu v roce 2020 probíhaly plynule podle požadavků zákazníků, a to podle základního odběrového stupně, který znamená nekrácený odběr podle smluvně sjednaného denního odběru plynu (vyhláška č. 344/2012 Sb., o stavu nouze v plynárenství a o způsobu zajištění bezpečnostního standardu dodávky plynu, ve znění pozdějších předpisů).
Tok zemního plynu ze zahraničí do plynárenské soustavy ČR (dovoz do ČR) dosáhl v roce 2020 hodnoty 43 482 mil.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 xml:space="preserve"> (464 284 GWh), což představuje meziroční nárůst o 20,4 %. Téměř veškerý zemní plyn k nám byl dovezen přes hraniční předávací stanice s Německem. Tok zemního plynu z plynárenské soustavy ČR (vývoz z ČR) do zahraničí představoval celkové množství 35 892 mil.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 xml:space="preserve"> (383 388 GWh). Bilance plynárenské soustavy ČR jsou uvedeny v kapitole 3.
Tok zemního plynu ze zásobníků plynu (těžba plynu), které náleží do plynárenské soustavy ČR, byl na úrovni 3 040 mil.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 xml:space="preserve"> (32 466 GWh). Naopak tok zemního plynu do zásobníků plynu (vtláčení plynu) činil 2 023 mil.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 xml:space="preserve"> (21 652 GWh). Stav provozních zásob na konci roku představoval u tuzemských zásobníků plynu hodnotu 2 226 mil.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 xml:space="preserve"> (23 935 GWh). Samostatné toky plynu ze/do zásobníků plynu v roce 2020 a za posledních deset let jsou uvedeny v kapitole 4.
Výroba zemního plynu v ČR doplňovala celkovou bilanci plynárenské soustavy o 1,4 %, tj. 123 mil.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 xml:space="preserve"> (1 333 GWh). Meziročně klesla výroba zemního plynu o 6,1 %. Ve zprávě je také uvedena výroba ostatních plynů s dodávkou plynu do distribuční soustavy, dodávkou přímo připojeným zákazníkům a vlastní spotřebou výrobců plynu. Všechny údaje včetně meziročního porovnání jsou uvedeny v kapitole 5.
Celková roční spotřeba zemního plynu v ČR dosáhla hodnoty 8 694 mil.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, tj. 92 894 GWh (průměrná hodnota spalného tepla dosahovala v ČR 10,68 kWh/m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, tj. 38,46 MJ/m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). Proti roku 2019 došlo ke zvýšení skutečné spotřeby o 1,5  %. Průměrná roční teplota byla 9,3 °C s odchylkou +0,8 °C od dlouhodobého teplotního normálu a -0,4 °C od roku 2019. Podíl spotřeby v topném období představoval cca 69 % souhrnné roční spotřeby. Nejnižší měsíční spotřeba byla naměřena v srpnu (401 mil.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, tj. 4 302 GWh) a naopak nejvyšší v lednu (1 217 mil.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, tj. 12 976 GWh). Nárůst ve spotřebě proti stejnému období roku 2019 byl zaznamenán převážně ve IV. čtvrtletí. Přepočtem na podmínky dlouhodobého teplotního normálu za pomoci teplotních gradientů dosáhla spotřeba zemního plynu v roce 2020 hodnoty 9 006 mil.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, tj. 96 225 GWh s meziročním poklesem 0,5 %. Celkové vyhodnocení spotřeby zemního plynu v ČR v průběhu roku 2020 s meziročním porovnáním a vývojem spotřeby v posledních deseti letech doplněné o teploty ovzduší jsou uvedeny v kapitole 6.
Spotřeba zemního plynu v ČR za posledních deset let mírně vzrostla a rok 2020 zaznamenal nejvyšší hodnotu tohoto období. Za vyšším nárůstem spotřeby zemního plynu v posledních letech stojí především dodávka plynu na výrobu elektřiny a v malé míře dodávky plynu do CNG stanic. Z dlouhodobého hlediska se však spotřeba zemního plynu drží od roku 2007 pod hranicí 9 mld.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 xml:space="preserve"> (96 TWh), a to přesto, že v letech 1996 až 2006 byla tato hranice pokaždé výrazně překonána. Na spotřebu zemního plynu v ČR má silný vliv průběh dosažených atmosférických teplot, které jsou po celé desetileté období nad dlouhodobým teplotním normálem. Rozdíl mezi nejvyšší spotřebou v roce 2020 a nejnižší spotřebou v roce 2014 byl cca 1,4 mld.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 xml:space="preserve"> (15,5 TWh). Největším propadem ve spotřebě, a to o 12 %, byl právě rok 2014 s celkovou spotřebou 7,3 mld. 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 xml:space="preserve"> (77,4 TWh), což byla vůbec nejnižší spotřeba plynu od roku 1995.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</si>
</sst>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164" formatCode="0.0%"/>
    <numFmt numFmtId="165" formatCode="0.000"/>
    <numFmt numFmtId="166" formatCode="0.0"/>
    <numFmt numFmtId="167" formatCode="#,##0.0"/>
    <numFmt numFmtId="168" formatCode="d/m;@"/>
    <numFmt numFmtId="169" formatCode="0.0000"/>
    <numFmt numFmtId="170" formatCode="#,##0.000"/>
    <numFmt numFmtId="171" formatCode="#,##0.000000"/>
    <numFmt numFmtId="172" formatCode="h:mm;@"/>
    <numFmt numFmtId="173" formatCode="#,##0.0000"/>
    <numFmt numFmtId="174" formatCode="#,##0_ ;\-#,##0\ "/>
    <numFmt numFmtId="175" formatCode="\$#,##0\ ;\(\$#,##0\)"/>
    <numFmt numFmtId="176" formatCode="#,##0.00000"/>
    <numFmt numFmtId="177" formatCode="#,##0.000000000"/>
    <numFmt numFmtId="178" formatCode="#,##0.0000000"/>
    <numFmt numFmtId="179" formatCode="0.00%;[Red]\-0.00%"/>
    <numFmt numFmtId="180" formatCode="#,###,##0.00;[Red]\-#,###,##0.00"/>
    <numFmt numFmtId="181" formatCode="#,###,##0;[Red]\-#,###,##0"/>
    <numFmt numFmtId="182" formatCode="#,##0.0_);[Red]\(#,##0.0\)"/>
    <numFmt numFmtId="183" formatCode="&quot;$&quot;#,##0.00"/>
    <numFmt numFmtId="184" formatCode="_-* #,##0_-;\-* #,##0_-;_-* &quot;-&quot;_-;_-@_-"/>
    <numFmt numFmtId="185" formatCode="_-* #,##0.00_-;\-* #,##0.00_-;_-* &quot;-&quot;??_-;_-@_-"/>
    <numFmt numFmtId="186" formatCode="_-* #,##0\ _C_Z_K_-;\-* #,##0\ _C_Z_K_-;_-* &quot;-&quot;\ _C_Z_K_-;_-@_-"/>
    <numFmt numFmtId="187" formatCode="\$#,##0.00\ ;\(\$#,##0.00\)"/>
    <numFmt numFmtId="188" formatCode="_-* #,##0\ _F_-;\-* #,##0\ _F_-;_-* &quot;-&quot;\ _F_-;_-@_-"/>
    <numFmt numFmtId="189" formatCode="_-* #,##0.00\ _F_-;\-* #,##0.00\ _F_-;_-* &quot;-&quot;??\ _F_-;_-@_-"/>
    <numFmt numFmtId="190" formatCode="_-* #,##0\ &quot;F&quot;_-;\-* #,##0\ &quot;F&quot;_-;_-* &quot;-&quot;\ &quot;F&quot;_-;_-@_-"/>
    <numFmt numFmtId="191" formatCode="_-* #,##0.00\ &quot;F&quot;_-;\-* #,##0.00\ &quot;F&quot;_-;_-* &quot;-&quot;??\ &quot;F&quot;_-;_-@_-"/>
    <numFmt numFmtId="192" formatCode="#,##0\ &quot;Kc&quot;;\-#,##0\ &quot;Kc&quot;"/>
    <numFmt numFmtId="193" formatCode="0.00_);[Red]\-0.00"/>
  </numFmts>
  <fonts count="20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10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  <font>
      <b/>
      <sz val="8"/>
      <color theme="9" tint="-0.249977111117893"/>
      <name val="Arial Narrow"/>
      <family val="2"/>
      <charset val="238"/>
    </font>
    <font>
      <sz val="10"/>
      <name val="Arial Narrow"/>
      <family val="2"/>
      <charset val="238"/>
    </font>
    <font>
      <sz val="8"/>
      <color theme="8" tint="-0.249977111117893"/>
      <name val="Arial Narrow"/>
      <family val="2"/>
      <charset val="238"/>
    </font>
    <font>
      <sz val="8"/>
      <color theme="1" tint="0.499984740745262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2"/>
      <color theme="8" tint="-0.499984740745262"/>
      <name val="Arial Narrow"/>
      <family val="2"/>
      <charset val="238"/>
    </font>
    <font>
      <b/>
      <sz val="12"/>
      <name val="Arial Narrow"/>
      <family val="2"/>
      <charset val="238"/>
    </font>
    <font>
      <sz val="8"/>
      <color theme="0"/>
      <name val="Arial Narrow"/>
      <family val="2"/>
      <charset val="238"/>
    </font>
    <font>
      <sz val="8"/>
      <color theme="0" tint="-0.499984740745262"/>
      <name val="Arial Narrow"/>
      <family val="2"/>
      <charset val="238"/>
    </font>
    <font>
      <sz val="8"/>
      <color rgb="FFFF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8"/>
      <color theme="4" tint="-0.249977111117893"/>
      <name val="Arial Narrow"/>
      <family val="2"/>
      <charset val="238"/>
    </font>
    <font>
      <sz val="8"/>
      <color theme="4" tint="-0.499984740745262"/>
      <name val="Arial Narrow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8"/>
      <color rgb="FF00B0F0"/>
      <name val="Arial Narrow"/>
      <family val="2"/>
      <charset val="238"/>
    </font>
    <font>
      <b/>
      <sz val="8"/>
      <color theme="0"/>
      <name val="Arial Narrow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00B0F0"/>
      <name val="Calibri"/>
      <family val="2"/>
      <charset val="238"/>
      <scheme val="minor"/>
    </font>
    <font>
      <sz val="8"/>
      <color theme="4" tint="-0.49998474074526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color theme="9" tint="-0.249977111117893"/>
      <name val="Calibri"/>
      <family val="2"/>
      <charset val="238"/>
      <scheme val="minor"/>
    </font>
    <font>
      <sz val="8"/>
      <color theme="5" tint="-0.249977111117893"/>
      <name val="Calibri"/>
      <family val="2"/>
      <charset val="238"/>
      <scheme val="minor"/>
    </font>
    <font>
      <sz val="8"/>
      <color theme="1" tint="0.49998474074526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8"/>
      <color theme="9" tint="-0.249977111117893"/>
      <name val="Calibri"/>
      <family val="2"/>
      <charset val="238"/>
      <scheme val="minor"/>
    </font>
    <font>
      <sz val="8"/>
      <color theme="4" tint="-0.249977111117893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i/>
      <sz val="8"/>
      <color rgb="FF00B0F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rgb="FF00B0F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sz val="8"/>
      <color theme="1" tint="0.34998626667073579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8" tint="-0.249977111117893"/>
      <name val="Calibri"/>
      <family val="2"/>
      <charset val="238"/>
      <scheme val="minor"/>
    </font>
    <font>
      <sz val="12"/>
      <color theme="4" tint="-0.249977111117893"/>
      <name val="Calibri"/>
      <family val="2"/>
      <charset val="238"/>
      <scheme val="minor"/>
    </font>
    <font>
      <b/>
      <sz val="8"/>
      <color indexed="9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rgb="FF00B0F0"/>
      <name val="Calibri"/>
      <family val="2"/>
      <charset val="238"/>
      <scheme val="minor"/>
    </font>
    <font>
      <sz val="12"/>
      <color theme="4" tint="-0.499984740745262"/>
      <name val="Calibri"/>
      <family val="2"/>
      <charset val="238"/>
      <scheme val="minor"/>
    </font>
    <font>
      <b/>
      <sz val="12"/>
      <color theme="8" tint="-0.499984740745262"/>
      <name val="Calibri"/>
      <family val="2"/>
      <charset val="238"/>
      <scheme val="minor"/>
    </font>
    <font>
      <sz val="8"/>
      <color theme="3" tint="0.3999755851924192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sz val="8"/>
      <color theme="0" tint="-0.34998626667073579"/>
      <name val="Calibri"/>
      <family val="2"/>
      <charset val="238"/>
      <scheme val="minor"/>
    </font>
    <font>
      <sz val="10"/>
      <color theme="4" tint="-0.249977111117893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0"/>
      <color theme="4" tint="-0.249977111117893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color theme="5" tint="-0.499984740745262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vertAlign val="superscript"/>
      <sz val="8"/>
      <color theme="4" tint="-0.499984740745262"/>
      <name val="Calibri"/>
      <family val="2"/>
      <charset val="238"/>
      <scheme val="minor"/>
    </font>
    <font>
      <sz val="12"/>
      <color theme="3" tint="0.39997558519241921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8"/>
      <color theme="1" tint="0.249977111117893"/>
      <name val="Calibri"/>
      <family val="2"/>
      <charset val="238"/>
      <scheme val="minor"/>
    </font>
    <font>
      <vertAlign val="superscript"/>
      <sz val="8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8"/>
      <color theme="2" tint="-0.749992370372631"/>
      <name val="Calibri"/>
      <family val="2"/>
      <charset val="238"/>
      <scheme val="minor"/>
    </font>
    <font>
      <sz val="10"/>
      <color theme="1" tint="0.249977111117893"/>
      <name val="Calibri"/>
      <family val="2"/>
      <charset val="238"/>
      <scheme val="minor"/>
    </font>
    <font>
      <sz val="10"/>
      <color theme="2" tint="-0.74999237037263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.6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7.5"/>
      <name val="Calibri"/>
      <family val="2"/>
      <charset val="238"/>
      <scheme val="minor"/>
    </font>
    <font>
      <sz val="12"/>
      <name val="Arial Narrow"/>
      <family val="2"/>
      <charset val="238"/>
    </font>
    <font>
      <b/>
      <i/>
      <sz val="8"/>
      <color rgb="FF000099"/>
      <name val="Calibri"/>
      <family val="2"/>
      <charset val="238"/>
      <scheme val="minor"/>
    </font>
    <font>
      <sz val="10"/>
      <color theme="3" tint="0.39997558519241921"/>
      <name val="Calibri"/>
      <family val="2"/>
      <charset val="238"/>
      <scheme val="minor"/>
    </font>
    <font>
      <sz val="8"/>
      <color theme="7" tint="-0.249977111117893"/>
      <name val="Calibri"/>
      <family val="2"/>
      <charset val="238"/>
      <scheme val="minor"/>
    </font>
    <font>
      <sz val="7"/>
      <color theme="0"/>
      <name val="Calibri"/>
      <family val="2"/>
      <charset val="238"/>
      <scheme val="minor"/>
    </font>
    <font>
      <sz val="7"/>
      <color theme="4" tint="-0.499984740745262"/>
      <name val="Calibri"/>
      <family val="2"/>
      <charset val="238"/>
      <scheme val="minor"/>
    </font>
    <font>
      <sz val="8"/>
      <color theme="7" tint="0.39997558519241921"/>
      <name val="Calibri"/>
      <family val="2"/>
      <charset val="238"/>
      <scheme val="minor"/>
    </font>
    <font>
      <sz val="8"/>
      <color theme="7" tint="-0.499984740745262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0"/>
      <color theme="3"/>
      <name val="Calibri"/>
      <family val="2"/>
      <charset val="238"/>
      <scheme val="minor"/>
    </font>
    <font>
      <sz val="10"/>
      <color theme="4"/>
      <name val="Calibri"/>
      <family val="2"/>
      <charset val="238"/>
      <scheme val="minor"/>
    </font>
    <font>
      <sz val="10"/>
      <color theme="3"/>
      <name val="Calibri"/>
      <family val="2"/>
      <charset val="238"/>
      <scheme val="minor"/>
    </font>
    <font>
      <sz val="10"/>
      <color rgb="FF005DA2"/>
      <name val="Calibri"/>
      <family val="2"/>
      <charset val="238"/>
      <scheme val="minor"/>
    </font>
    <font>
      <b/>
      <sz val="10"/>
      <color rgb="FF005DA2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b/>
      <sz val="10"/>
      <name val="Univers CE"/>
      <family val="2"/>
      <charset val="238"/>
    </font>
    <font>
      <b/>
      <sz val="11"/>
      <color indexed="8"/>
      <name val="Calibri"/>
      <family val="2"/>
      <charset val="238"/>
    </font>
    <font>
      <sz val="12"/>
      <name val="System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  <charset val="238"/>
    </font>
    <font>
      <sz val="10"/>
      <name val="MS Serif"/>
      <family val="1"/>
    </font>
    <font>
      <sz val="10"/>
      <name val="Courier"/>
      <family val="1"/>
      <charset val="238"/>
    </font>
    <font>
      <sz val="10"/>
      <name val="Courier"/>
      <family val="3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</font>
    <font>
      <sz val="10"/>
      <color indexed="16"/>
      <name val="MS Serif"/>
      <family val="1"/>
      <charset val="238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4"/>
      <name val="Arial CE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scheme val="minor"/>
    </font>
    <font>
      <sz val="12"/>
      <name val="Times New Roman"/>
      <family val="1"/>
      <charset val="238"/>
    </font>
    <font>
      <sz val="11"/>
      <color indexed="10"/>
      <name val="Calibri"/>
      <family val="2"/>
      <charset val="23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i/>
      <sz val="10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 tint="0.499984740745262"/>
      <name val="Calibri"/>
      <family val="2"/>
      <charset val="238"/>
      <scheme val="minor"/>
    </font>
    <font>
      <b/>
      <sz val="8"/>
      <color theme="1" tint="0.34998626667073579"/>
      <name val="Calibri"/>
      <family val="2"/>
      <charset val="238"/>
      <scheme val="minor"/>
    </font>
    <font>
      <sz val="8"/>
      <color theme="0" tint="-0.249977111117893"/>
      <name val="Calibri"/>
      <family val="2"/>
      <charset val="238"/>
      <scheme val="minor"/>
    </font>
    <font>
      <i/>
      <vertAlign val="superscript"/>
      <sz val="8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0"/>
      <color theme="0"/>
      <name val="Arial Narrow"/>
      <family val="2"/>
      <charset val="238"/>
    </font>
    <font>
      <sz val="8"/>
      <color theme="0" tint="-0.14999847407452621"/>
      <name val="Calibri"/>
      <family val="2"/>
      <charset val="238"/>
      <scheme val="minor"/>
    </font>
    <font>
      <b/>
      <vertAlign val="superscript"/>
      <sz val="10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b/>
      <sz val="17"/>
      <color rgb="FF153366"/>
      <name val="Calibri"/>
      <family val="2"/>
      <charset val="238"/>
      <scheme val="minor"/>
    </font>
    <font>
      <sz val="17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84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4506668294322"/>
        <bgColor auto="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6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indexed="49"/>
      </patternFill>
    </fill>
    <fill>
      <patternFill patternType="solid">
        <fgColor theme="0" tint="-0.14996795556505021"/>
        <bgColor indexed="64"/>
      </patternFill>
    </fill>
  </fills>
  <borders count="118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4" tint="0.39994506668294322"/>
      </left>
      <right/>
      <top style="thin">
        <color theme="4" tint="0.39994506668294322"/>
      </top>
      <bottom/>
      <diagonal/>
    </border>
    <border>
      <left/>
      <right/>
      <top style="thin">
        <color theme="4" tint="0.39994506668294322"/>
      </top>
      <bottom/>
      <diagonal/>
    </border>
    <border>
      <left/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  <border>
      <left/>
      <right/>
      <top/>
      <bottom style="thin">
        <color theme="4" tint="0.39994506668294322"/>
      </bottom>
      <diagonal/>
    </border>
    <border>
      <left/>
      <right style="thin">
        <color theme="4" tint="0.39994506668294322"/>
      </right>
      <top/>
      <bottom style="thin">
        <color theme="4" tint="0.39994506668294322"/>
      </bottom>
      <diagonal/>
    </border>
    <border>
      <left style="medium">
        <color theme="4" tint="0.79998168889431442"/>
      </left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hair">
        <color auto="1"/>
      </bottom>
      <diagonal/>
    </border>
    <border>
      <left style="hair">
        <color indexed="64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theme="1" tint="0.24994659260841701"/>
      </bottom>
      <diagonal/>
    </border>
    <border>
      <left style="hair">
        <color auto="1"/>
      </left>
      <right/>
      <top/>
      <bottom style="hair">
        <color theme="1" tint="0.24994659260841701"/>
      </bottom>
      <diagonal/>
    </border>
    <border>
      <left/>
      <right/>
      <top/>
      <bottom style="hair">
        <color theme="1" tint="0.24994659260841701"/>
      </bottom>
      <diagonal/>
    </border>
    <border>
      <left/>
      <right style="thin">
        <color auto="1"/>
      </right>
      <top/>
      <bottom style="hair">
        <color theme="1" tint="0.24994659260841701"/>
      </bottom>
      <diagonal/>
    </border>
    <border>
      <left/>
      <right style="hair">
        <color auto="1"/>
      </right>
      <top/>
      <bottom style="hair">
        <color theme="1" tint="0.24994659260841701"/>
      </bottom>
      <diagonal/>
    </border>
    <border>
      <left style="hair">
        <color indexed="64"/>
      </left>
      <right style="hair">
        <color indexed="64"/>
      </right>
      <top style="hair">
        <color theme="1" tint="0.24994659260841701"/>
      </top>
      <bottom/>
      <diagonal/>
    </border>
    <border>
      <left/>
      <right style="hair">
        <color theme="1" tint="0.24994659260841701"/>
      </right>
      <top style="hair">
        <color theme="1" tint="0.24994659260841701"/>
      </top>
      <bottom/>
      <diagonal/>
    </border>
    <border>
      <left/>
      <right style="hair">
        <color auto="1"/>
      </right>
      <top style="hair">
        <color theme="1" tint="0.24994659260841701"/>
      </top>
      <bottom/>
      <diagonal/>
    </border>
    <border>
      <left/>
      <right style="hair">
        <color theme="1" tint="0.24994659260841701"/>
      </right>
      <top/>
      <bottom/>
      <diagonal/>
    </border>
    <border>
      <left/>
      <right style="hair">
        <color theme="1" tint="0.24994659260841701"/>
      </right>
      <top/>
      <bottom style="hair">
        <color theme="1" tint="0.24994659260841701"/>
      </bottom>
      <diagonal/>
    </border>
    <border>
      <left style="hair">
        <color theme="1" tint="0.24994659260841701"/>
      </left>
      <right/>
      <top/>
      <bottom style="hair">
        <color theme="1" tint="0.24994659260841701"/>
      </bottom>
      <diagonal/>
    </border>
    <border>
      <left style="hair">
        <color auto="1"/>
      </left>
      <right style="hair">
        <color auto="1"/>
      </right>
      <top style="hair">
        <color theme="1" tint="0.24994659260841701"/>
      </top>
      <bottom style="hair">
        <color auto="1"/>
      </bottom>
      <diagonal/>
    </border>
    <border>
      <left style="hair">
        <color auto="1"/>
      </left>
      <right/>
      <top style="hair">
        <color theme="1" tint="0.24994659260841701"/>
      </top>
      <bottom style="hair">
        <color indexed="64"/>
      </bottom>
      <diagonal/>
    </border>
    <border>
      <left/>
      <right/>
      <top style="hair">
        <color theme="1" tint="0.24994659260841701"/>
      </top>
      <bottom style="hair">
        <color indexed="64"/>
      </bottom>
      <diagonal/>
    </border>
    <border>
      <left/>
      <right style="hair">
        <color theme="1" tint="0.24994659260841701"/>
      </right>
      <top style="hair">
        <color theme="1" tint="0.24994659260841701"/>
      </top>
      <bottom style="hair">
        <color indexed="64"/>
      </bottom>
      <diagonal/>
    </border>
    <border>
      <left style="hair">
        <color theme="1" tint="0.24994659260841701"/>
      </left>
      <right/>
      <top style="hair">
        <color theme="1" tint="0.24994659260841701"/>
      </top>
      <bottom style="hair">
        <color indexed="64"/>
      </bottom>
      <diagonal/>
    </border>
    <border>
      <left/>
      <right style="thin">
        <color auto="1"/>
      </right>
      <top style="hair">
        <color theme="1" tint="0.24994659260841701"/>
      </top>
      <bottom style="hair">
        <color auto="1"/>
      </bottom>
      <diagonal/>
    </border>
    <border>
      <left/>
      <right style="hair">
        <color auto="1"/>
      </right>
      <top style="hair">
        <color theme="1" tint="0.2499465926084170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 style="hair">
        <color theme="1" tint="0.2499465926084170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auto="1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auto="1"/>
      </top>
      <bottom/>
      <diagonal/>
    </border>
  </borders>
  <cellStyleXfs count="1541">
    <xf numFmtId="0" fontId="0" fillId="0" borderId="0"/>
    <xf numFmtId="9" fontId="15" fillId="0" borderId="0" applyFont="0" applyFill="0" applyBorder="0" applyAlignment="0" applyProtection="0"/>
    <xf numFmtId="4" fontId="18" fillId="2" borderId="1" applyNumberFormat="0" applyProtection="0">
      <alignment horizontal="left" vertical="center" indent="1"/>
    </xf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9" fontId="15" fillId="0" borderId="0" applyFont="0" applyFill="0" applyBorder="0" applyAlignment="0" applyProtection="0"/>
    <xf numFmtId="0" fontId="15" fillId="0" borderId="0"/>
    <xf numFmtId="0" fontId="14" fillId="0" borderId="0"/>
    <xf numFmtId="9" fontId="15" fillId="0" borderId="0" applyFont="0" applyFill="0" applyBorder="0" applyAlignment="0" applyProtection="0"/>
    <xf numFmtId="4" fontId="19" fillId="6" borderId="1" applyNumberFormat="0" applyProtection="0">
      <alignment vertical="center"/>
    </xf>
    <xf numFmtId="4" fontId="19" fillId="7" borderId="1" applyNumberFormat="0" applyProtection="0">
      <alignment horizontal="left" vertical="center" indent="1"/>
    </xf>
    <xf numFmtId="4" fontId="19" fillId="8" borderId="0" applyNumberFormat="0" applyProtection="0">
      <alignment horizontal="left" vertical="center" indent="1"/>
    </xf>
    <xf numFmtId="4" fontId="18" fillId="9" borderId="1" applyNumberFormat="0" applyProtection="0">
      <alignment horizontal="right" vertical="center"/>
    </xf>
    <xf numFmtId="0" fontId="21" fillId="0" borderId="0"/>
    <xf numFmtId="0" fontId="13" fillId="0" borderId="0"/>
    <xf numFmtId="0" fontId="15" fillId="0" borderId="0"/>
    <xf numFmtId="2" fontId="15" fillId="0" borderId="0" applyFont="0" applyFill="0" applyBorder="0" applyAlignment="0" applyProtection="0"/>
    <xf numFmtId="0" fontId="12" fillId="0" borderId="0"/>
    <xf numFmtId="0" fontId="15" fillId="0" borderId="0"/>
    <xf numFmtId="0" fontId="15" fillId="0" borderId="0"/>
    <xf numFmtId="4" fontId="22" fillId="7" borderId="1" applyNumberFormat="0" applyProtection="0">
      <alignment vertical="center"/>
    </xf>
    <xf numFmtId="0" fontId="19" fillId="7" borderId="1" applyNumberFormat="0" applyProtection="0">
      <alignment horizontal="left" vertical="top" indent="1"/>
    </xf>
    <xf numFmtId="4" fontId="18" fillId="11" borderId="1" applyNumberFormat="0" applyProtection="0">
      <alignment horizontal="right" vertical="center"/>
    </xf>
    <xf numFmtId="4" fontId="18" fillId="12" borderId="1" applyNumberFormat="0" applyProtection="0">
      <alignment horizontal="right" vertical="center"/>
    </xf>
    <xf numFmtId="4" fontId="18" fillId="13" borderId="1" applyNumberFormat="0" applyProtection="0">
      <alignment horizontal="right" vertical="center"/>
    </xf>
    <xf numFmtId="4" fontId="18" fillId="14" borderId="1" applyNumberFormat="0" applyProtection="0">
      <alignment horizontal="right" vertical="center"/>
    </xf>
    <xf numFmtId="4" fontId="18" fillId="15" borderId="1" applyNumberFormat="0" applyProtection="0">
      <alignment horizontal="right" vertical="center"/>
    </xf>
    <xf numFmtId="4" fontId="18" fillId="16" borderId="1" applyNumberFormat="0" applyProtection="0">
      <alignment horizontal="right" vertical="center"/>
    </xf>
    <xf numFmtId="4" fontId="18" fillId="17" borderId="1" applyNumberFormat="0" applyProtection="0">
      <alignment horizontal="right" vertical="center"/>
    </xf>
    <xf numFmtId="4" fontId="18" fillId="18" borderId="1" applyNumberFormat="0" applyProtection="0">
      <alignment horizontal="right" vertical="center"/>
    </xf>
    <xf numFmtId="4" fontId="18" fillId="19" borderId="1" applyNumberFormat="0" applyProtection="0">
      <alignment horizontal="right" vertical="center"/>
    </xf>
    <xf numFmtId="4" fontId="19" fillId="0" borderId="0" applyNumberFormat="0" applyProtection="0">
      <alignment horizontal="left" vertical="center" indent="1"/>
    </xf>
    <xf numFmtId="4" fontId="18" fillId="9" borderId="0" applyNumberFormat="0" applyProtection="0">
      <alignment horizontal="left" vertical="center" indent="1"/>
    </xf>
    <xf numFmtId="4" fontId="23" fillId="20" borderId="0" applyNumberFormat="0" applyProtection="0">
      <alignment horizontal="left" vertical="center" indent="1"/>
    </xf>
    <xf numFmtId="4" fontId="18" fillId="2" borderId="1" applyNumberFormat="0" applyProtection="0">
      <alignment horizontal="right" vertical="center"/>
    </xf>
    <xf numFmtId="4" fontId="24" fillId="9" borderId="0" applyNumberFormat="0" applyProtection="0">
      <alignment horizontal="left" vertical="center" indent="1"/>
    </xf>
    <xf numFmtId="4" fontId="24" fillId="8" borderId="0" applyNumberFormat="0" applyProtection="0">
      <alignment horizontal="left" vertical="center" indent="1"/>
    </xf>
    <xf numFmtId="0" fontId="15" fillId="20" borderId="1" applyNumberFormat="0" applyProtection="0">
      <alignment horizontal="left" vertical="center" indent="1"/>
    </xf>
    <xf numFmtId="0" fontId="15" fillId="20" borderId="1" applyNumberFormat="0" applyProtection="0">
      <alignment horizontal="left" vertical="top" indent="1"/>
    </xf>
    <xf numFmtId="0" fontId="15" fillId="8" borderId="1" applyNumberFormat="0" applyProtection="0">
      <alignment horizontal="left" vertical="center" indent="1"/>
    </xf>
    <xf numFmtId="0" fontId="15" fillId="8" borderId="1" applyNumberFormat="0" applyProtection="0">
      <alignment horizontal="left" vertical="top" indent="1"/>
    </xf>
    <xf numFmtId="0" fontId="15" fillId="21" borderId="1" applyNumberFormat="0" applyProtection="0">
      <alignment horizontal="left" vertical="center" indent="1"/>
    </xf>
    <xf numFmtId="0" fontId="15" fillId="21" borderId="1" applyNumberFormat="0" applyProtection="0">
      <alignment horizontal="left" vertical="top" indent="1"/>
    </xf>
    <xf numFmtId="0" fontId="15" fillId="22" borderId="1" applyNumberFormat="0" applyProtection="0">
      <alignment horizontal="left" vertical="center" indent="1"/>
    </xf>
    <xf numFmtId="0" fontId="15" fillId="22" borderId="1" applyNumberFormat="0" applyProtection="0">
      <alignment horizontal="left" vertical="top" indent="1"/>
    </xf>
    <xf numFmtId="4" fontId="18" fillId="23" borderId="1" applyNumberFormat="0" applyProtection="0">
      <alignment vertical="center"/>
    </xf>
    <xf numFmtId="4" fontId="25" fillId="23" borderId="1" applyNumberFormat="0" applyProtection="0">
      <alignment vertical="center"/>
    </xf>
    <xf numFmtId="4" fontId="18" fillId="23" borderId="1" applyNumberFormat="0" applyProtection="0">
      <alignment horizontal="left" vertical="center" indent="1"/>
    </xf>
    <xf numFmtId="0" fontId="18" fillId="23" borderId="1" applyNumberFormat="0" applyProtection="0">
      <alignment horizontal="left" vertical="top" indent="1"/>
    </xf>
    <xf numFmtId="4" fontId="25" fillId="9" borderId="1" applyNumberFormat="0" applyProtection="0">
      <alignment horizontal="right" vertical="center"/>
    </xf>
    <xf numFmtId="0" fontId="18" fillId="8" borderId="1" applyNumberFormat="0" applyProtection="0">
      <alignment horizontal="left" vertical="top" indent="1"/>
    </xf>
    <xf numFmtId="4" fontId="26" fillId="0" borderId="0" applyNumberFormat="0" applyProtection="0">
      <alignment horizontal="left" vertical="center" indent="1"/>
    </xf>
    <xf numFmtId="4" fontId="27" fillId="9" borderId="1" applyNumberFormat="0" applyProtection="0">
      <alignment horizontal="right" vertical="center"/>
    </xf>
    <xf numFmtId="0" fontId="15" fillId="0" borderId="0"/>
    <xf numFmtId="0" fontId="11" fillId="0" borderId="0"/>
    <xf numFmtId="0" fontId="10" fillId="0" borderId="0"/>
    <xf numFmtId="0" fontId="9" fillId="0" borderId="0"/>
    <xf numFmtId="0" fontId="15" fillId="0" borderId="0"/>
    <xf numFmtId="0" fontId="8" fillId="0" borderId="0"/>
    <xf numFmtId="0" fontId="8" fillId="0" borderId="0"/>
    <xf numFmtId="9" fontId="15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15" fillId="0" borderId="0"/>
    <xf numFmtId="0" fontId="8" fillId="0" borderId="0"/>
    <xf numFmtId="0" fontId="8" fillId="0" borderId="0"/>
    <xf numFmtId="0" fontId="8" fillId="0" borderId="0"/>
    <xf numFmtId="0" fontId="46" fillId="0" borderId="0"/>
    <xf numFmtId="0" fontId="46" fillId="29" borderId="9" applyNumberFormat="0" applyFont="0" applyFill="0" applyAlignment="0" applyProtection="0"/>
    <xf numFmtId="0" fontId="46" fillId="29" borderId="0" applyFont="0" applyFill="0" applyBorder="0" applyAlignment="0" applyProtection="0"/>
    <xf numFmtId="0" fontId="47" fillId="29" borderId="0" applyNumberFormat="0" applyFont="0" applyFill="0" applyBorder="0" applyAlignment="0" applyProtection="0"/>
    <xf numFmtId="0" fontId="47" fillId="29" borderId="0" applyNumberFormat="0" applyFont="0" applyFill="0" applyBorder="0" applyAlignment="0" applyProtection="0"/>
    <xf numFmtId="0" fontId="47" fillId="29" borderId="0" applyNumberFormat="0" applyFont="0" applyFill="0" applyBorder="0" applyAlignment="0" applyProtection="0"/>
    <xf numFmtId="0" fontId="47" fillId="29" borderId="0" applyNumberFormat="0" applyFont="0" applyFill="0" applyBorder="0" applyAlignment="0" applyProtection="0"/>
    <xf numFmtId="0" fontId="47" fillId="29" borderId="0" applyNumberFormat="0" applyFont="0" applyFill="0" applyBorder="0" applyAlignment="0" applyProtection="0"/>
    <xf numFmtId="0" fontId="47" fillId="29" borderId="0" applyNumberFormat="0" applyFont="0" applyFill="0" applyBorder="0" applyAlignment="0" applyProtection="0"/>
    <xf numFmtId="0" fontId="47" fillId="29" borderId="0" applyNumberFormat="0" applyFont="0" applyFill="0" applyBorder="0" applyAlignment="0" applyProtection="0"/>
    <xf numFmtId="3" fontId="46" fillId="29" borderId="0" applyFont="0" applyFill="0" applyBorder="0" applyAlignment="0" applyProtection="0"/>
    <xf numFmtId="0" fontId="47" fillId="29" borderId="0" applyNumberFormat="0" applyFont="0" applyFill="0" applyBorder="0" applyAlignment="0" applyProtection="0"/>
    <xf numFmtId="0" fontId="47" fillId="29" borderId="0" applyNumberFormat="0" applyFont="0" applyFill="0" applyBorder="0" applyAlignment="0" applyProtection="0"/>
    <xf numFmtId="175" fontId="46" fillId="29" borderId="0" applyFont="0" applyFill="0" applyBorder="0" applyAlignment="0" applyProtection="0"/>
    <xf numFmtId="0" fontId="20" fillId="0" borderId="0" applyNumberFormat="0" applyFill="0" applyBorder="0" applyAlignment="0" applyProtection="0"/>
    <xf numFmtId="0" fontId="46" fillId="0" borderId="0"/>
    <xf numFmtId="0" fontId="15" fillId="0" borderId="0"/>
    <xf numFmtId="2" fontId="46" fillId="29" borderId="0" applyFont="0" applyFill="0" applyBorder="0" applyAlignment="0" applyProtection="0"/>
    <xf numFmtId="0" fontId="48" fillId="29" borderId="0" applyNumberFormat="0" applyFill="0" applyBorder="0" applyAlignment="0" applyProtection="0"/>
    <xf numFmtId="0" fontId="49" fillId="29" borderId="0" applyNumberForma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" fontId="50" fillId="0" borderId="0">
      <alignment horizontal="left"/>
      <protection hidden="1"/>
    </xf>
    <xf numFmtId="1" fontId="51" fillId="0" borderId="0">
      <protection hidden="1"/>
    </xf>
    <xf numFmtId="0" fontId="15" fillId="0" borderId="0"/>
    <xf numFmtId="0" fontId="15" fillId="0" borderId="0"/>
    <xf numFmtId="0" fontId="6" fillId="0" borderId="0"/>
    <xf numFmtId="0" fontId="5" fillId="0" borderId="0"/>
    <xf numFmtId="179" fontId="50" fillId="0" borderId="12">
      <alignment horizontal="right"/>
      <protection hidden="1"/>
    </xf>
    <xf numFmtId="179" fontId="50" fillId="0" borderId="12">
      <alignment horizontal="right"/>
      <protection hidden="1"/>
    </xf>
    <xf numFmtId="179" fontId="50" fillId="0" borderId="12">
      <alignment horizontal="right"/>
      <protection hidden="1"/>
    </xf>
    <xf numFmtId="179" fontId="50" fillId="0" borderId="12">
      <alignment horizontal="right"/>
      <protection hidden="1"/>
    </xf>
    <xf numFmtId="179" fontId="50" fillId="0" borderId="12">
      <alignment horizontal="right"/>
      <protection hidden="1"/>
    </xf>
    <xf numFmtId="179" fontId="50" fillId="0" borderId="12">
      <alignment horizontal="right"/>
      <protection hidden="1"/>
    </xf>
    <xf numFmtId="179" fontId="50" fillId="0" borderId="12">
      <alignment horizontal="right"/>
      <protection hidden="1"/>
    </xf>
    <xf numFmtId="179" fontId="50" fillId="0" borderId="12">
      <alignment horizontal="right"/>
      <protection hidden="1"/>
    </xf>
    <xf numFmtId="179" fontId="50" fillId="0" borderId="12">
      <alignment horizontal="right"/>
      <protection hidden="1"/>
    </xf>
    <xf numFmtId="179" fontId="50" fillId="0" borderId="12">
      <alignment horizontal="right"/>
      <protection hidden="1"/>
    </xf>
    <xf numFmtId="179" fontId="50" fillId="0" borderId="12">
      <alignment horizontal="right"/>
      <protection hidden="1"/>
    </xf>
    <xf numFmtId="179" fontId="50" fillId="0" borderId="12">
      <alignment horizontal="right"/>
      <protection hidden="1"/>
    </xf>
    <xf numFmtId="179" fontId="50" fillId="0" borderId="12">
      <alignment horizontal="right"/>
      <protection hidden="1"/>
    </xf>
    <xf numFmtId="179" fontId="50" fillId="0" borderId="12">
      <alignment horizontal="right"/>
      <protection hidden="1"/>
    </xf>
    <xf numFmtId="179" fontId="50" fillId="0" borderId="12">
      <alignment horizontal="right"/>
      <protection hidden="1"/>
    </xf>
    <xf numFmtId="179" fontId="50" fillId="0" borderId="12">
      <alignment horizontal="right"/>
      <protection hidden="1"/>
    </xf>
    <xf numFmtId="179" fontId="50" fillId="0" borderId="12">
      <alignment horizontal="right"/>
      <protection hidden="1"/>
    </xf>
    <xf numFmtId="179" fontId="50" fillId="0" borderId="12">
      <alignment horizontal="right"/>
      <protection hidden="1"/>
    </xf>
    <xf numFmtId="179" fontId="50" fillId="0" borderId="12">
      <alignment horizontal="right"/>
      <protection hidden="1"/>
    </xf>
    <xf numFmtId="179" fontId="50" fillId="0" borderId="12">
      <alignment horizontal="right"/>
      <protection hidden="1"/>
    </xf>
    <xf numFmtId="179" fontId="50" fillId="0" borderId="12">
      <alignment horizontal="right"/>
      <protection hidden="1"/>
    </xf>
    <xf numFmtId="180" fontId="50" fillId="0" borderId="12">
      <alignment horizontal="right"/>
      <protection hidden="1"/>
    </xf>
    <xf numFmtId="180" fontId="50" fillId="0" borderId="12">
      <alignment horizontal="right"/>
      <protection hidden="1"/>
    </xf>
    <xf numFmtId="180" fontId="50" fillId="0" borderId="12">
      <alignment horizontal="right"/>
      <protection hidden="1"/>
    </xf>
    <xf numFmtId="180" fontId="50" fillId="0" borderId="12">
      <alignment horizontal="right"/>
      <protection hidden="1"/>
    </xf>
    <xf numFmtId="180" fontId="50" fillId="0" borderId="12">
      <alignment horizontal="right"/>
      <protection hidden="1"/>
    </xf>
    <xf numFmtId="180" fontId="50" fillId="0" borderId="12">
      <alignment horizontal="right"/>
      <protection hidden="1"/>
    </xf>
    <xf numFmtId="180" fontId="50" fillId="0" borderId="12">
      <alignment horizontal="right"/>
      <protection hidden="1"/>
    </xf>
    <xf numFmtId="180" fontId="50" fillId="0" borderId="12">
      <alignment horizontal="right"/>
      <protection hidden="1"/>
    </xf>
    <xf numFmtId="180" fontId="50" fillId="0" borderId="12">
      <alignment horizontal="right"/>
      <protection hidden="1"/>
    </xf>
    <xf numFmtId="180" fontId="50" fillId="0" borderId="12">
      <alignment horizontal="right"/>
      <protection hidden="1"/>
    </xf>
    <xf numFmtId="180" fontId="50" fillId="0" borderId="12">
      <alignment horizontal="right"/>
      <protection hidden="1"/>
    </xf>
    <xf numFmtId="180" fontId="50" fillId="0" borderId="12">
      <alignment horizontal="right"/>
      <protection hidden="1"/>
    </xf>
    <xf numFmtId="180" fontId="50" fillId="0" borderId="12">
      <alignment horizontal="right"/>
      <protection hidden="1"/>
    </xf>
    <xf numFmtId="180" fontId="50" fillId="0" borderId="12">
      <alignment horizontal="right"/>
      <protection hidden="1"/>
    </xf>
    <xf numFmtId="180" fontId="50" fillId="0" borderId="12">
      <alignment horizontal="right"/>
      <protection hidden="1"/>
    </xf>
    <xf numFmtId="180" fontId="50" fillId="0" borderId="12">
      <alignment horizontal="right"/>
      <protection hidden="1"/>
    </xf>
    <xf numFmtId="180" fontId="50" fillId="0" borderId="12">
      <alignment horizontal="right"/>
      <protection hidden="1"/>
    </xf>
    <xf numFmtId="180" fontId="50" fillId="0" borderId="12">
      <alignment horizontal="right"/>
      <protection hidden="1"/>
    </xf>
    <xf numFmtId="180" fontId="50" fillId="0" borderId="12">
      <alignment horizontal="right"/>
      <protection hidden="1"/>
    </xf>
    <xf numFmtId="180" fontId="50" fillId="0" borderId="12">
      <alignment horizontal="right"/>
      <protection hidden="1"/>
    </xf>
    <xf numFmtId="180" fontId="50" fillId="0" borderId="12">
      <alignment horizontal="right"/>
      <protection hidden="1"/>
    </xf>
    <xf numFmtId="181" fontId="50" fillId="0" borderId="12">
      <alignment horizontal="right"/>
      <protection hidden="1"/>
    </xf>
    <xf numFmtId="181" fontId="50" fillId="0" borderId="12">
      <alignment horizontal="right"/>
      <protection hidden="1"/>
    </xf>
    <xf numFmtId="181" fontId="50" fillId="0" borderId="12">
      <alignment horizontal="right"/>
      <protection hidden="1"/>
    </xf>
    <xf numFmtId="181" fontId="50" fillId="0" borderId="12">
      <alignment horizontal="right"/>
      <protection hidden="1"/>
    </xf>
    <xf numFmtId="181" fontId="50" fillId="0" borderId="12">
      <alignment horizontal="right"/>
      <protection hidden="1"/>
    </xf>
    <xf numFmtId="181" fontId="50" fillId="0" borderId="12">
      <alignment horizontal="right"/>
      <protection hidden="1"/>
    </xf>
    <xf numFmtId="181" fontId="50" fillId="0" borderId="12">
      <alignment horizontal="right"/>
      <protection hidden="1"/>
    </xf>
    <xf numFmtId="181" fontId="50" fillId="0" borderId="12">
      <alignment horizontal="right"/>
      <protection hidden="1"/>
    </xf>
    <xf numFmtId="181" fontId="50" fillId="0" borderId="12">
      <alignment horizontal="right"/>
      <protection hidden="1"/>
    </xf>
    <xf numFmtId="181" fontId="50" fillId="0" borderId="12">
      <alignment horizontal="right"/>
      <protection hidden="1"/>
    </xf>
    <xf numFmtId="181" fontId="50" fillId="0" borderId="12">
      <alignment horizontal="right"/>
      <protection hidden="1"/>
    </xf>
    <xf numFmtId="181" fontId="50" fillId="0" borderId="12">
      <alignment horizontal="right"/>
      <protection hidden="1"/>
    </xf>
    <xf numFmtId="181" fontId="50" fillId="0" borderId="12">
      <alignment horizontal="right"/>
      <protection hidden="1"/>
    </xf>
    <xf numFmtId="181" fontId="50" fillId="0" borderId="12">
      <alignment horizontal="right"/>
      <protection hidden="1"/>
    </xf>
    <xf numFmtId="181" fontId="50" fillId="0" borderId="12">
      <alignment horizontal="right"/>
      <protection hidden="1"/>
    </xf>
    <xf numFmtId="181" fontId="50" fillId="0" borderId="12">
      <alignment horizontal="right"/>
      <protection hidden="1"/>
    </xf>
    <xf numFmtId="181" fontId="50" fillId="0" borderId="12">
      <alignment horizontal="right"/>
      <protection hidden="1"/>
    </xf>
    <xf numFmtId="181" fontId="50" fillId="0" borderId="12">
      <alignment horizontal="right"/>
      <protection hidden="1"/>
    </xf>
    <xf numFmtId="181" fontId="50" fillId="0" borderId="12">
      <alignment horizontal="right"/>
      <protection hidden="1"/>
    </xf>
    <xf numFmtId="181" fontId="50" fillId="0" borderId="12">
      <alignment horizontal="right"/>
      <protection hidden="1"/>
    </xf>
    <xf numFmtId="181" fontId="50" fillId="0" borderId="12">
      <alignment horizontal="right"/>
      <protection hidden="1"/>
    </xf>
    <xf numFmtId="179" fontId="51" fillId="0" borderId="12">
      <alignment horizontal="right"/>
      <protection hidden="1"/>
    </xf>
    <xf numFmtId="179" fontId="51" fillId="0" borderId="12">
      <alignment horizontal="right"/>
      <protection hidden="1"/>
    </xf>
    <xf numFmtId="179" fontId="51" fillId="0" borderId="12">
      <alignment horizontal="right"/>
      <protection hidden="1"/>
    </xf>
    <xf numFmtId="179" fontId="51" fillId="0" borderId="12">
      <alignment horizontal="right"/>
      <protection hidden="1"/>
    </xf>
    <xf numFmtId="179" fontId="51" fillId="0" borderId="12">
      <alignment horizontal="right"/>
      <protection hidden="1"/>
    </xf>
    <xf numFmtId="179" fontId="51" fillId="0" borderId="12">
      <alignment horizontal="right"/>
      <protection hidden="1"/>
    </xf>
    <xf numFmtId="179" fontId="51" fillId="0" borderId="12">
      <alignment horizontal="right"/>
      <protection hidden="1"/>
    </xf>
    <xf numFmtId="179" fontId="51" fillId="0" borderId="12">
      <alignment horizontal="right"/>
      <protection hidden="1"/>
    </xf>
    <xf numFmtId="179" fontId="51" fillId="0" borderId="12">
      <alignment horizontal="right"/>
      <protection hidden="1"/>
    </xf>
    <xf numFmtId="179" fontId="51" fillId="0" borderId="12">
      <alignment horizontal="right"/>
      <protection hidden="1"/>
    </xf>
    <xf numFmtId="179" fontId="51" fillId="0" borderId="12">
      <alignment horizontal="right"/>
      <protection hidden="1"/>
    </xf>
    <xf numFmtId="179" fontId="51" fillId="0" borderId="12">
      <alignment horizontal="right"/>
      <protection hidden="1"/>
    </xf>
    <xf numFmtId="179" fontId="51" fillId="0" borderId="12">
      <alignment horizontal="right"/>
      <protection hidden="1"/>
    </xf>
    <xf numFmtId="179" fontId="51" fillId="0" borderId="12">
      <alignment horizontal="right"/>
      <protection hidden="1"/>
    </xf>
    <xf numFmtId="179" fontId="51" fillId="0" borderId="12">
      <alignment horizontal="right"/>
      <protection hidden="1"/>
    </xf>
    <xf numFmtId="179" fontId="51" fillId="0" borderId="12">
      <alignment horizontal="right"/>
      <protection hidden="1"/>
    </xf>
    <xf numFmtId="179" fontId="51" fillId="0" borderId="12">
      <alignment horizontal="right"/>
      <protection hidden="1"/>
    </xf>
    <xf numFmtId="179" fontId="51" fillId="0" borderId="12">
      <alignment horizontal="right"/>
      <protection hidden="1"/>
    </xf>
    <xf numFmtId="179" fontId="51" fillId="0" borderId="12">
      <alignment horizontal="right"/>
      <protection hidden="1"/>
    </xf>
    <xf numFmtId="179" fontId="51" fillId="0" borderId="12">
      <alignment horizontal="right"/>
      <protection hidden="1"/>
    </xf>
    <xf numFmtId="179" fontId="51" fillId="0" borderId="12">
      <alignment horizontal="right"/>
      <protection hidden="1"/>
    </xf>
    <xf numFmtId="181" fontId="51" fillId="0" borderId="12">
      <alignment horizontal="right"/>
      <protection hidden="1"/>
    </xf>
    <xf numFmtId="181" fontId="51" fillId="0" borderId="12">
      <alignment horizontal="right"/>
      <protection hidden="1"/>
    </xf>
    <xf numFmtId="181" fontId="51" fillId="0" borderId="12">
      <alignment horizontal="right"/>
      <protection hidden="1"/>
    </xf>
    <xf numFmtId="181" fontId="51" fillId="0" borderId="12">
      <alignment horizontal="right"/>
      <protection hidden="1"/>
    </xf>
    <xf numFmtId="181" fontId="51" fillId="0" borderId="12">
      <alignment horizontal="right"/>
      <protection hidden="1"/>
    </xf>
    <xf numFmtId="181" fontId="51" fillId="0" borderId="12">
      <alignment horizontal="right"/>
      <protection hidden="1"/>
    </xf>
    <xf numFmtId="181" fontId="51" fillId="0" borderId="12">
      <alignment horizontal="right"/>
      <protection hidden="1"/>
    </xf>
    <xf numFmtId="181" fontId="51" fillId="0" borderId="12">
      <alignment horizontal="right"/>
      <protection hidden="1"/>
    </xf>
    <xf numFmtId="181" fontId="51" fillId="0" borderId="12">
      <alignment horizontal="right"/>
      <protection hidden="1"/>
    </xf>
    <xf numFmtId="181" fontId="51" fillId="0" borderId="12">
      <alignment horizontal="right"/>
      <protection hidden="1"/>
    </xf>
    <xf numFmtId="181" fontId="51" fillId="0" borderId="12">
      <alignment horizontal="right"/>
      <protection hidden="1"/>
    </xf>
    <xf numFmtId="181" fontId="51" fillId="0" borderId="12">
      <alignment horizontal="right"/>
      <protection hidden="1"/>
    </xf>
    <xf numFmtId="181" fontId="51" fillId="0" borderId="12">
      <alignment horizontal="right"/>
      <protection hidden="1"/>
    </xf>
    <xf numFmtId="181" fontId="51" fillId="0" borderId="12">
      <alignment horizontal="right"/>
      <protection hidden="1"/>
    </xf>
    <xf numFmtId="181" fontId="51" fillId="0" borderId="12">
      <alignment horizontal="right"/>
      <protection hidden="1"/>
    </xf>
    <xf numFmtId="181" fontId="51" fillId="0" borderId="12">
      <alignment horizontal="right"/>
      <protection hidden="1"/>
    </xf>
    <xf numFmtId="181" fontId="51" fillId="0" borderId="12">
      <alignment horizontal="right"/>
      <protection hidden="1"/>
    </xf>
    <xf numFmtId="181" fontId="51" fillId="0" borderId="12">
      <alignment horizontal="right"/>
      <protection hidden="1"/>
    </xf>
    <xf numFmtId="181" fontId="51" fillId="0" borderId="12">
      <alignment horizontal="right"/>
      <protection hidden="1"/>
    </xf>
    <xf numFmtId="181" fontId="51" fillId="0" borderId="12">
      <alignment horizontal="right"/>
      <protection hidden="1"/>
    </xf>
    <xf numFmtId="181" fontId="51" fillId="0" borderId="12">
      <alignment horizontal="right"/>
      <protection hidden="1"/>
    </xf>
    <xf numFmtId="179" fontId="51" fillId="0" borderId="12">
      <alignment horizontal="right"/>
      <protection hidden="1"/>
    </xf>
    <xf numFmtId="179" fontId="51" fillId="0" borderId="12">
      <alignment horizontal="right"/>
      <protection hidden="1"/>
    </xf>
    <xf numFmtId="179" fontId="51" fillId="0" borderId="12">
      <alignment horizontal="right"/>
      <protection hidden="1"/>
    </xf>
    <xf numFmtId="179" fontId="51" fillId="0" borderId="12">
      <alignment horizontal="right"/>
      <protection hidden="1"/>
    </xf>
    <xf numFmtId="179" fontId="51" fillId="0" borderId="12">
      <alignment horizontal="right"/>
      <protection hidden="1"/>
    </xf>
    <xf numFmtId="179" fontId="51" fillId="0" borderId="12">
      <alignment horizontal="right"/>
      <protection hidden="1"/>
    </xf>
    <xf numFmtId="179" fontId="51" fillId="0" borderId="12">
      <alignment horizontal="right"/>
      <protection hidden="1"/>
    </xf>
    <xf numFmtId="179" fontId="51" fillId="0" borderId="12">
      <alignment horizontal="right"/>
      <protection hidden="1"/>
    </xf>
    <xf numFmtId="179" fontId="51" fillId="0" borderId="12">
      <alignment horizontal="right"/>
      <protection hidden="1"/>
    </xf>
    <xf numFmtId="179" fontId="51" fillId="0" borderId="12">
      <alignment horizontal="right"/>
      <protection hidden="1"/>
    </xf>
    <xf numFmtId="179" fontId="51" fillId="0" borderId="12">
      <alignment horizontal="right"/>
      <protection hidden="1"/>
    </xf>
    <xf numFmtId="179" fontId="51" fillId="0" borderId="12">
      <alignment horizontal="right"/>
      <protection hidden="1"/>
    </xf>
    <xf numFmtId="179" fontId="51" fillId="0" borderId="12">
      <alignment horizontal="right"/>
      <protection hidden="1"/>
    </xf>
    <xf numFmtId="179" fontId="51" fillId="0" borderId="12">
      <alignment horizontal="right"/>
      <protection hidden="1"/>
    </xf>
    <xf numFmtId="179" fontId="51" fillId="0" borderId="12">
      <alignment horizontal="right"/>
      <protection hidden="1"/>
    </xf>
    <xf numFmtId="179" fontId="51" fillId="0" borderId="12">
      <alignment horizontal="right"/>
      <protection hidden="1"/>
    </xf>
    <xf numFmtId="179" fontId="51" fillId="0" borderId="12">
      <alignment horizontal="right"/>
      <protection hidden="1"/>
    </xf>
    <xf numFmtId="179" fontId="51" fillId="0" borderId="12">
      <alignment horizontal="right"/>
      <protection hidden="1"/>
    </xf>
    <xf numFmtId="179" fontId="51" fillId="0" borderId="12">
      <alignment horizontal="right"/>
      <protection hidden="1"/>
    </xf>
    <xf numFmtId="179" fontId="51" fillId="0" borderId="12">
      <alignment horizontal="right"/>
      <protection hidden="1"/>
    </xf>
    <xf numFmtId="179" fontId="51" fillId="0" borderId="12">
      <alignment horizontal="right"/>
      <protection hidden="1"/>
    </xf>
    <xf numFmtId="181" fontId="51" fillId="0" borderId="12">
      <alignment horizontal="right"/>
      <protection hidden="1"/>
    </xf>
    <xf numFmtId="181" fontId="51" fillId="0" borderId="12">
      <alignment horizontal="right"/>
      <protection hidden="1"/>
    </xf>
    <xf numFmtId="181" fontId="51" fillId="0" borderId="12">
      <alignment horizontal="right"/>
      <protection hidden="1"/>
    </xf>
    <xf numFmtId="181" fontId="51" fillId="0" borderId="12">
      <alignment horizontal="right"/>
      <protection hidden="1"/>
    </xf>
    <xf numFmtId="181" fontId="51" fillId="0" borderId="12">
      <alignment horizontal="right"/>
      <protection hidden="1"/>
    </xf>
    <xf numFmtId="181" fontId="51" fillId="0" borderId="12">
      <alignment horizontal="right"/>
      <protection hidden="1"/>
    </xf>
    <xf numFmtId="181" fontId="51" fillId="0" borderId="12">
      <alignment horizontal="right"/>
      <protection hidden="1"/>
    </xf>
    <xf numFmtId="181" fontId="51" fillId="0" borderId="12">
      <alignment horizontal="right"/>
      <protection hidden="1"/>
    </xf>
    <xf numFmtId="181" fontId="51" fillId="0" borderId="12">
      <alignment horizontal="right"/>
      <protection hidden="1"/>
    </xf>
    <xf numFmtId="181" fontId="51" fillId="0" borderId="12">
      <alignment horizontal="right"/>
      <protection hidden="1"/>
    </xf>
    <xf numFmtId="181" fontId="51" fillId="0" borderId="12">
      <alignment horizontal="right"/>
      <protection hidden="1"/>
    </xf>
    <xf numFmtId="181" fontId="51" fillId="0" borderId="12">
      <alignment horizontal="right"/>
      <protection hidden="1"/>
    </xf>
    <xf numFmtId="181" fontId="51" fillId="0" borderId="12">
      <alignment horizontal="right"/>
      <protection hidden="1"/>
    </xf>
    <xf numFmtId="181" fontId="51" fillId="0" borderId="12">
      <alignment horizontal="right"/>
      <protection hidden="1"/>
    </xf>
    <xf numFmtId="181" fontId="51" fillId="0" borderId="12">
      <alignment horizontal="right"/>
      <protection hidden="1"/>
    </xf>
    <xf numFmtId="181" fontId="51" fillId="0" borderId="12">
      <alignment horizontal="right"/>
      <protection hidden="1"/>
    </xf>
    <xf numFmtId="181" fontId="51" fillId="0" borderId="12">
      <alignment horizontal="right"/>
      <protection hidden="1"/>
    </xf>
    <xf numFmtId="181" fontId="51" fillId="0" borderId="12">
      <alignment horizontal="right"/>
      <protection hidden="1"/>
    </xf>
    <xf numFmtId="181" fontId="51" fillId="0" borderId="12">
      <alignment horizontal="right"/>
      <protection hidden="1"/>
    </xf>
    <xf numFmtId="181" fontId="51" fillId="0" borderId="12">
      <alignment horizontal="right"/>
      <protection hidden="1"/>
    </xf>
    <xf numFmtId="181" fontId="51" fillId="0" borderId="12">
      <alignment horizontal="right"/>
      <protection hidden="1"/>
    </xf>
    <xf numFmtId="1" fontId="51" fillId="0" borderId="13">
      <alignment horizontal="left"/>
      <protection hidden="1"/>
    </xf>
    <xf numFmtId="1" fontId="51" fillId="0" borderId="13">
      <alignment horizontal="left"/>
      <protection hidden="1"/>
    </xf>
    <xf numFmtId="1" fontId="51" fillId="0" borderId="13">
      <alignment horizontal="left"/>
      <protection hidden="1"/>
    </xf>
    <xf numFmtId="1" fontId="51" fillId="0" borderId="13">
      <alignment horizontal="left"/>
      <protection hidden="1"/>
    </xf>
    <xf numFmtId="1" fontId="51" fillId="0" borderId="13">
      <alignment horizontal="left"/>
      <protection hidden="1"/>
    </xf>
    <xf numFmtId="1" fontId="51" fillId="0" borderId="13">
      <alignment horizontal="left"/>
      <protection hidden="1"/>
    </xf>
    <xf numFmtId="1" fontId="51" fillId="0" borderId="13">
      <alignment horizontal="left"/>
      <protection hidden="1"/>
    </xf>
    <xf numFmtId="1" fontId="51" fillId="0" borderId="13">
      <alignment horizontal="left"/>
      <protection hidden="1"/>
    </xf>
    <xf numFmtId="1" fontId="51" fillId="0" borderId="13">
      <alignment horizontal="left"/>
      <protection hidden="1"/>
    </xf>
    <xf numFmtId="1" fontId="51" fillId="0" borderId="13">
      <alignment horizontal="left"/>
      <protection hidden="1"/>
    </xf>
    <xf numFmtId="1" fontId="51" fillId="0" borderId="13">
      <alignment horizontal="left"/>
      <protection hidden="1"/>
    </xf>
    <xf numFmtId="1" fontId="51" fillId="0" borderId="13">
      <alignment horizontal="left"/>
      <protection hidden="1"/>
    </xf>
    <xf numFmtId="1" fontId="51" fillId="0" borderId="13">
      <alignment horizontal="left"/>
      <protection hidden="1"/>
    </xf>
    <xf numFmtId="1" fontId="51" fillId="0" borderId="13">
      <alignment horizontal="left"/>
      <protection hidden="1"/>
    </xf>
    <xf numFmtId="1" fontId="51" fillId="0" borderId="13">
      <alignment horizontal="left"/>
      <protection hidden="1"/>
    </xf>
    <xf numFmtId="1" fontId="51" fillId="0" borderId="13">
      <alignment horizontal="left"/>
      <protection hidden="1"/>
    </xf>
    <xf numFmtId="1" fontId="51" fillId="0" borderId="13">
      <alignment horizontal="left"/>
      <protection hidden="1"/>
    </xf>
    <xf numFmtId="1" fontId="51" fillId="0" borderId="13">
      <alignment horizontal="left"/>
      <protection hidden="1"/>
    </xf>
    <xf numFmtId="1" fontId="51" fillId="0" borderId="13">
      <alignment horizontal="left"/>
      <protection hidden="1"/>
    </xf>
    <xf numFmtId="1" fontId="51" fillId="0" borderId="13">
      <alignment horizontal="left"/>
      <protection hidden="1"/>
    </xf>
    <xf numFmtId="1" fontId="51" fillId="0" borderId="13">
      <alignment horizontal="left"/>
      <protection hidden="1"/>
    </xf>
    <xf numFmtId="1" fontId="51" fillId="0" borderId="13">
      <alignment horizontal="left"/>
      <protection hidden="1"/>
    </xf>
    <xf numFmtId="1" fontId="51" fillId="0" borderId="13">
      <alignment horizontal="left"/>
      <protection hidden="1"/>
    </xf>
    <xf numFmtId="1" fontId="51" fillId="0" borderId="13">
      <alignment horizontal="left"/>
      <protection hidden="1"/>
    </xf>
    <xf numFmtId="1" fontId="51" fillId="0" borderId="13">
      <alignment horizontal="left"/>
      <protection hidden="1"/>
    </xf>
    <xf numFmtId="179" fontId="50" fillId="41" borderId="12">
      <alignment horizontal="right"/>
      <protection locked="0"/>
    </xf>
    <xf numFmtId="179" fontId="50" fillId="41" borderId="12">
      <alignment horizontal="right"/>
      <protection locked="0"/>
    </xf>
    <xf numFmtId="179" fontId="50" fillId="41" borderId="12">
      <alignment horizontal="right"/>
      <protection locked="0"/>
    </xf>
    <xf numFmtId="179" fontId="50" fillId="41" borderId="12">
      <alignment horizontal="right"/>
      <protection locked="0"/>
    </xf>
    <xf numFmtId="179" fontId="50" fillId="41" borderId="12">
      <alignment horizontal="right"/>
      <protection locked="0"/>
    </xf>
    <xf numFmtId="179" fontId="50" fillId="41" borderId="12">
      <alignment horizontal="right"/>
      <protection locked="0"/>
    </xf>
    <xf numFmtId="179" fontId="50" fillId="41" borderId="12">
      <alignment horizontal="right"/>
      <protection locked="0"/>
    </xf>
    <xf numFmtId="179" fontId="50" fillId="41" borderId="12">
      <alignment horizontal="right"/>
      <protection locked="0"/>
    </xf>
    <xf numFmtId="179" fontId="50" fillId="41" borderId="12">
      <alignment horizontal="right"/>
      <protection locked="0"/>
    </xf>
    <xf numFmtId="179" fontId="50" fillId="41" borderId="12">
      <alignment horizontal="right"/>
      <protection locked="0"/>
    </xf>
    <xf numFmtId="179" fontId="50" fillId="41" borderId="12">
      <alignment horizontal="right"/>
      <protection locked="0"/>
    </xf>
    <xf numFmtId="179" fontId="50" fillId="41" borderId="12">
      <alignment horizontal="right"/>
      <protection locked="0"/>
    </xf>
    <xf numFmtId="179" fontId="50" fillId="41" borderId="12">
      <alignment horizontal="right"/>
      <protection locked="0"/>
    </xf>
    <xf numFmtId="179" fontId="50" fillId="41" borderId="12">
      <alignment horizontal="right"/>
      <protection locked="0"/>
    </xf>
    <xf numFmtId="179" fontId="50" fillId="41" borderId="12">
      <alignment horizontal="right"/>
      <protection locked="0"/>
    </xf>
    <xf numFmtId="179" fontId="50" fillId="41" borderId="12">
      <alignment horizontal="right"/>
      <protection locked="0"/>
    </xf>
    <xf numFmtId="179" fontId="50" fillId="41" borderId="12">
      <alignment horizontal="right"/>
      <protection locked="0"/>
    </xf>
    <xf numFmtId="179" fontId="50" fillId="41" borderId="12">
      <alignment horizontal="right"/>
      <protection locked="0"/>
    </xf>
    <xf numFmtId="179" fontId="50" fillId="41" borderId="12">
      <alignment horizontal="right"/>
      <protection locked="0"/>
    </xf>
    <xf numFmtId="179" fontId="50" fillId="41" borderId="12">
      <alignment horizontal="right"/>
      <protection locked="0"/>
    </xf>
    <xf numFmtId="179" fontId="50" fillId="41" borderId="12">
      <alignment horizontal="right"/>
      <protection locked="0"/>
    </xf>
    <xf numFmtId="181" fontId="50" fillId="42" borderId="12" applyBorder="0">
      <alignment horizontal="right"/>
      <protection locked="0"/>
    </xf>
    <xf numFmtId="181" fontId="50" fillId="42" borderId="12" applyBorder="0">
      <alignment horizontal="right"/>
      <protection locked="0"/>
    </xf>
    <xf numFmtId="181" fontId="50" fillId="42" borderId="12" applyBorder="0">
      <alignment horizontal="right"/>
      <protection locked="0"/>
    </xf>
    <xf numFmtId="181" fontId="50" fillId="42" borderId="12" applyBorder="0">
      <alignment horizontal="right"/>
      <protection locked="0"/>
    </xf>
    <xf numFmtId="181" fontId="50" fillId="42" borderId="12" applyBorder="0">
      <alignment horizontal="right"/>
      <protection locked="0"/>
    </xf>
    <xf numFmtId="181" fontId="50" fillId="42" borderId="12" applyBorder="0">
      <alignment horizontal="right"/>
      <protection locked="0"/>
    </xf>
    <xf numFmtId="181" fontId="50" fillId="42" borderId="12" applyBorder="0">
      <alignment horizontal="right"/>
      <protection locked="0"/>
    </xf>
    <xf numFmtId="181" fontId="50" fillId="42" borderId="12" applyBorder="0">
      <alignment horizontal="right"/>
      <protection locked="0"/>
    </xf>
    <xf numFmtId="181" fontId="50" fillId="42" borderId="12" applyBorder="0">
      <alignment horizontal="right"/>
      <protection locked="0"/>
    </xf>
    <xf numFmtId="181" fontId="50" fillId="42" borderId="12" applyBorder="0">
      <alignment horizontal="right"/>
      <protection locked="0"/>
    </xf>
    <xf numFmtId="181" fontId="50" fillId="42" borderId="12" applyBorder="0">
      <alignment horizontal="right"/>
      <protection locked="0"/>
    </xf>
    <xf numFmtId="181" fontId="50" fillId="42" borderId="12" applyBorder="0">
      <alignment horizontal="right"/>
      <protection locked="0"/>
    </xf>
    <xf numFmtId="181" fontId="50" fillId="42" borderId="12" applyBorder="0">
      <alignment horizontal="right"/>
      <protection locked="0"/>
    </xf>
    <xf numFmtId="181" fontId="50" fillId="42" borderId="12" applyBorder="0">
      <alignment horizontal="right"/>
      <protection locked="0"/>
    </xf>
    <xf numFmtId="181" fontId="50" fillId="42" borderId="12" applyBorder="0">
      <alignment horizontal="right"/>
      <protection locked="0"/>
    </xf>
    <xf numFmtId="181" fontId="50" fillId="42" borderId="12" applyBorder="0">
      <alignment horizontal="right"/>
      <protection locked="0"/>
    </xf>
    <xf numFmtId="181" fontId="50" fillId="42" borderId="12" applyBorder="0">
      <alignment horizontal="right"/>
      <protection locked="0"/>
    </xf>
    <xf numFmtId="181" fontId="50" fillId="42" borderId="12" applyBorder="0">
      <alignment horizontal="right"/>
      <protection locked="0"/>
    </xf>
    <xf numFmtId="181" fontId="50" fillId="42" borderId="12" applyBorder="0">
      <alignment horizontal="right"/>
      <protection locked="0"/>
    </xf>
    <xf numFmtId="181" fontId="50" fillId="42" borderId="12" applyBorder="0">
      <alignment horizontal="right"/>
      <protection locked="0"/>
    </xf>
    <xf numFmtId="181" fontId="50" fillId="42" borderId="12" applyBorder="0">
      <alignment horizontal="right"/>
      <protection locked="0"/>
    </xf>
    <xf numFmtId="0" fontId="131" fillId="0" borderId="0"/>
    <xf numFmtId="0" fontId="132" fillId="0" borderId="0"/>
    <xf numFmtId="0" fontId="131" fillId="0" borderId="0" applyFont="0" applyFill="0" applyBorder="0" applyAlignment="0" applyProtection="0"/>
    <xf numFmtId="0" fontId="131" fillId="0" borderId="0" applyFont="0" applyFill="0" applyBorder="0" applyAlignment="0" applyProtection="0"/>
    <xf numFmtId="0" fontId="133" fillId="0" borderId="0"/>
    <xf numFmtId="0" fontId="133" fillId="0" borderId="0"/>
    <xf numFmtId="0" fontId="134" fillId="43" borderId="0" applyNumberFormat="0" applyBorder="0" applyAlignment="0" applyProtection="0"/>
    <xf numFmtId="0" fontId="134" fillId="12" borderId="0" applyNumberFormat="0" applyBorder="0" applyAlignment="0" applyProtection="0"/>
    <xf numFmtId="0" fontId="134" fillId="44" borderId="0" applyNumberFormat="0" applyBorder="0" applyAlignment="0" applyProtection="0"/>
    <xf numFmtId="0" fontId="134" fillId="45" borderId="0" applyNumberFormat="0" applyBorder="0" applyAlignment="0" applyProtection="0"/>
    <xf numFmtId="0" fontId="134" fillId="46" borderId="0" applyNumberFormat="0" applyBorder="0" applyAlignment="0" applyProtection="0"/>
    <xf numFmtId="0" fontId="134" fillId="44" borderId="0" applyNumberFormat="0" applyBorder="0" applyAlignment="0" applyProtection="0"/>
    <xf numFmtId="0" fontId="134" fillId="46" borderId="0" applyNumberFormat="0" applyBorder="0" applyAlignment="0" applyProtection="0"/>
    <xf numFmtId="0" fontId="134" fillId="12" borderId="0" applyNumberFormat="0" applyBorder="0" applyAlignment="0" applyProtection="0"/>
    <xf numFmtId="0" fontId="134" fillId="6" borderId="0" applyNumberFormat="0" applyBorder="0" applyAlignment="0" applyProtection="0"/>
    <xf numFmtId="0" fontId="134" fillId="11" borderId="0" applyNumberFormat="0" applyBorder="0" applyAlignment="0" applyProtection="0"/>
    <xf numFmtId="0" fontId="134" fillId="46" borderId="0" applyNumberFormat="0" applyBorder="0" applyAlignment="0" applyProtection="0"/>
    <xf numFmtId="0" fontId="134" fillId="44" borderId="0" applyNumberFormat="0" applyBorder="0" applyAlignment="0" applyProtection="0"/>
    <xf numFmtId="0" fontId="135" fillId="46" borderId="0" applyNumberFormat="0" applyBorder="0" applyAlignment="0" applyProtection="0"/>
    <xf numFmtId="0" fontId="135" fillId="16" borderId="0" applyNumberFormat="0" applyBorder="0" applyAlignment="0" applyProtection="0"/>
    <xf numFmtId="0" fontId="135" fillId="14" borderId="0" applyNumberFormat="0" applyBorder="0" applyAlignment="0" applyProtection="0"/>
    <xf numFmtId="0" fontId="135" fillId="11" borderId="0" applyNumberFormat="0" applyBorder="0" applyAlignment="0" applyProtection="0"/>
    <xf numFmtId="0" fontId="135" fillId="46" borderId="0" applyNumberFormat="0" applyBorder="0" applyAlignment="0" applyProtection="0"/>
    <xf numFmtId="0" fontId="135" fillId="12" borderId="0" applyNumberFormat="0" applyBorder="0" applyAlignment="0" applyProtection="0"/>
    <xf numFmtId="0" fontId="136" fillId="47" borderId="0" applyNumberFormat="0" applyBorder="0" applyAlignment="0" applyProtection="0"/>
    <xf numFmtId="0" fontId="136" fillId="48" borderId="0" applyNumberFormat="0" applyBorder="0" applyAlignment="0" applyProtection="0"/>
    <xf numFmtId="0" fontId="137" fillId="49" borderId="0" applyNumberFormat="0" applyBorder="0" applyAlignment="0" applyProtection="0"/>
    <xf numFmtId="0" fontId="136" fillId="50" borderId="0" applyNumberFormat="0" applyBorder="0" applyAlignment="0" applyProtection="0"/>
    <xf numFmtId="0" fontId="136" fillId="51" borderId="0" applyNumberFormat="0" applyBorder="0" applyAlignment="0" applyProtection="0"/>
    <xf numFmtId="0" fontId="137" fillId="52" borderId="0" applyNumberFormat="0" applyBorder="0" applyAlignment="0" applyProtection="0"/>
    <xf numFmtId="0" fontId="136" fillId="53" borderId="0" applyNumberFormat="0" applyBorder="0" applyAlignment="0" applyProtection="0"/>
    <xf numFmtId="0" fontId="136" fillId="54" borderId="0" applyNumberFormat="0" applyBorder="0" applyAlignment="0" applyProtection="0"/>
    <xf numFmtId="0" fontId="137" fillId="55" borderId="0" applyNumberFormat="0" applyBorder="0" applyAlignment="0" applyProtection="0"/>
    <xf numFmtId="0" fontId="136" fillId="50" borderId="0" applyNumberFormat="0" applyBorder="0" applyAlignment="0" applyProtection="0"/>
    <xf numFmtId="0" fontId="136" fillId="56" borderId="0" applyNumberFormat="0" applyBorder="0" applyAlignment="0" applyProtection="0"/>
    <xf numFmtId="0" fontId="137" fillId="51" borderId="0" applyNumberFormat="0" applyBorder="0" applyAlignment="0" applyProtection="0"/>
    <xf numFmtId="0" fontId="136" fillId="57" borderId="0" applyNumberFormat="0" applyBorder="0" applyAlignment="0" applyProtection="0"/>
    <xf numFmtId="0" fontId="136" fillId="58" borderId="0" applyNumberFormat="0" applyBorder="0" applyAlignment="0" applyProtection="0"/>
    <xf numFmtId="0" fontId="137" fillId="49" borderId="0" applyNumberFormat="0" applyBorder="0" applyAlignment="0" applyProtection="0"/>
    <xf numFmtId="0" fontId="136" fillId="42" borderId="0" applyNumberFormat="0" applyBorder="0" applyAlignment="0" applyProtection="0"/>
    <xf numFmtId="0" fontId="136" fillId="59" borderId="0" applyNumberFormat="0" applyBorder="0" applyAlignment="0" applyProtection="0"/>
    <xf numFmtId="0" fontId="137" fillId="60" borderId="0" applyNumberFormat="0" applyBorder="0" applyAlignment="0" applyProtection="0"/>
    <xf numFmtId="0" fontId="138" fillId="22" borderId="7" applyNumberFormat="0" applyFont="0" applyFill="0" applyBorder="0" applyAlignment="0">
      <alignment vertical="center"/>
    </xf>
    <xf numFmtId="0" fontId="138" fillId="22" borderId="7" applyNumberFormat="0" applyFont="0" applyFill="0" applyBorder="0" applyAlignment="0">
      <alignment vertical="center"/>
    </xf>
    <xf numFmtId="0" fontId="138" fillId="22" borderId="7" applyNumberFormat="0" applyFont="0" applyFill="0" applyBorder="0" applyAlignment="0">
      <alignment vertical="center"/>
    </xf>
    <xf numFmtId="0" fontId="138" fillId="22" borderId="7" applyNumberFormat="0" applyFont="0" applyFill="0" applyBorder="0" applyAlignment="0">
      <alignment vertical="center"/>
    </xf>
    <xf numFmtId="0" fontId="138" fillId="22" borderId="7" applyNumberFormat="0" applyFont="0" applyFill="0" applyBorder="0" applyAlignment="0">
      <alignment vertical="center"/>
    </xf>
    <xf numFmtId="0" fontId="138" fillId="22" borderId="7" applyNumberFormat="0" applyFont="0" applyFill="0" applyBorder="0" applyAlignment="0">
      <alignment vertical="center"/>
    </xf>
    <xf numFmtId="0" fontId="138" fillId="22" borderId="7" applyNumberFormat="0" applyFont="0" applyFill="0" applyBorder="0" applyAlignment="0">
      <alignment vertical="center"/>
    </xf>
    <xf numFmtId="0" fontId="138" fillId="22" borderId="7" applyNumberFormat="0" applyFont="0" applyFill="0" applyBorder="0" applyAlignment="0">
      <alignment vertical="center"/>
    </xf>
    <xf numFmtId="0" fontId="138" fillId="22" borderId="7" applyNumberFormat="0" applyFont="0" applyFill="0" applyBorder="0" applyAlignment="0">
      <alignment vertical="center"/>
    </xf>
    <xf numFmtId="0" fontId="138" fillId="22" borderId="7" applyNumberFormat="0" applyFont="0" applyFill="0" applyBorder="0" applyAlignment="0">
      <alignment vertical="center"/>
    </xf>
    <xf numFmtId="0" fontId="138" fillId="22" borderId="7" applyNumberFormat="0" applyFont="0" applyFill="0" applyBorder="0" applyAlignment="0">
      <alignment vertical="center"/>
    </xf>
    <xf numFmtId="0" fontId="138" fillId="22" borderId="7" applyNumberFormat="0" applyFont="0" applyFill="0" applyBorder="0" applyAlignment="0">
      <alignment vertical="center"/>
    </xf>
    <xf numFmtId="0" fontId="138" fillId="22" borderId="7" applyNumberFormat="0" applyFont="0" applyFill="0" applyBorder="0" applyAlignment="0">
      <alignment vertical="center"/>
    </xf>
    <xf numFmtId="0" fontId="138" fillId="22" borderId="7" applyNumberFormat="0" applyFont="0" applyFill="0" applyBorder="0" applyAlignment="0">
      <alignment vertical="center"/>
    </xf>
    <xf numFmtId="0" fontId="138" fillId="22" borderId="7" applyNumberFormat="0" applyFont="0" applyFill="0" applyBorder="0" applyAlignment="0">
      <alignment vertical="center"/>
    </xf>
    <xf numFmtId="0" fontId="138" fillId="22" borderId="7" applyNumberFormat="0" applyFont="0" applyFill="0" applyBorder="0" applyAlignment="0">
      <alignment vertical="center"/>
    </xf>
    <xf numFmtId="0" fontId="138" fillId="22" borderId="7" applyNumberFormat="0" applyFont="0" applyFill="0" applyBorder="0" applyAlignment="0">
      <alignment vertical="center"/>
    </xf>
    <xf numFmtId="0" fontId="138" fillId="22" borderId="7" applyNumberFormat="0" applyFont="0" applyFill="0" applyBorder="0" applyAlignment="0">
      <alignment vertical="center"/>
    </xf>
    <xf numFmtId="0" fontId="138" fillId="22" borderId="7" applyNumberFormat="0" applyFont="0" applyFill="0" applyBorder="0" applyAlignment="0">
      <alignment vertical="center"/>
    </xf>
    <xf numFmtId="0" fontId="138" fillId="22" borderId="7" applyNumberFormat="0" applyFont="0" applyFill="0" applyBorder="0" applyAlignment="0">
      <alignment vertical="center"/>
    </xf>
    <xf numFmtId="0" fontId="138" fillId="22" borderId="7" applyNumberFormat="0" applyFont="0" applyFill="0" applyBorder="0" applyAlignment="0">
      <alignment vertical="center"/>
    </xf>
    <xf numFmtId="0" fontId="139" fillId="0" borderId="0">
      <alignment horizontal="center" wrapText="1"/>
      <protection locked="0"/>
    </xf>
    <xf numFmtId="0" fontId="139" fillId="0" borderId="0">
      <alignment horizontal="center" wrapText="1"/>
      <protection locked="0"/>
    </xf>
    <xf numFmtId="0" fontId="139" fillId="0" borderId="0">
      <alignment horizontal="center" wrapText="1"/>
      <protection locked="0"/>
    </xf>
    <xf numFmtId="0" fontId="139" fillId="0" borderId="0">
      <alignment horizontal="center" wrapText="1"/>
      <protection locked="0"/>
    </xf>
    <xf numFmtId="182" fontId="15" fillId="0" borderId="0" applyFill="0" applyBorder="0" applyAlignment="0"/>
    <xf numFmtId="182" fontId="15" fillId="0" borderId="0" applyFill="0" applyBorder="0" applyAlignment="0"/>
    <xf numFmtId="182" fontId="15" fillId="0" borderId="0" applyFill="0" applyBorder="0" applyAlignment="0"/>
    <xf numFmtId="182" fontId="15" fillId="0" borderId="0" applyFill="0" applyBorder="0" applyAlignment="0"/>
    <xf numFmtId="1" fontId="16" fillId="0" borderId="14" applyAlignment="0">
      <alignment horizontal="left" vertical="center"/>
    </xf>
    <xf numFmtId="183" fontId="140" fillId="7" borderId="15" applyNumberFormat="0" applyFont="0" applyFill="0" applyBorder="0" applyAlignment="0">
      <alignment horizontal="center"/>
    </xf>
    <xf numFmtId="183" fontId="140" fillId="7" borderId="15" applyNumberFormat="0" applyFont="0" applyFill="0" applyBorder="0" applyAlignment="0">
      <alignment horizontal="center"/>
    </xf>
    <xf numFmtId="0" fontId="141" fillId="0" borderId="16" applyNumberFormat="0" applyFill="0" applyAlignment="0" applyProtection="0"/>
    <xf numFmtId="0" fontId="142" fillId="0" borderId="17" applyNumberFormat="0" applyFill="0" applyAlignment="0" applyProtection="0"/>
    <xf numFmtId="0" fontId="141" fillId="0" borderId="16" applyNumberFormat="0" applyFill="0" applyAlignment="0" applyProtection="0"/>
    <xf numFmtId="0" fontId="141" fillId="0" borderId="16" applyNumberFormat="0" applyFill="0" applyAlignment="0" applyProtection="0"/>
    <xf numFmtId="0" fontId="141" fillId="0" borderId="16" applyNumberFormat="0" applyFill="0" applyAlignment="0" applyProtection="0"/>
    <xf numFmtId="0" fontId="141" fillId="0" borderId="16" applyNumberFormat="0" applyFill="0" applyAlignment="0" applyProtection="0"/>
    <xf numFmtId="0" fontId="141" fillId="0" borderId="16" applyNumberFormat="0" applyFill="0" applyAlignment="0" applyProtection="0"/>
    <xf numFmtId="0" fontId="141" fillId="0" borderId="16" applyNumberFormat="0" applyFill="0" applyAlignment="0" applyProtection="0"/>
    <xf numFmtId="0" fontId="141" fillId="0" borderId="16" applyNumberFormat="0" applyFill="0" applyAlignment="0" applyProtection="0"/>
    <xf numFmtId="0" fontId="141" fillId="0" borderId="16" applyNumberFormat="0" applyFill="0" applyAlignment="0" applyProtection="0"/>
    <xf numFmtId="0" fontId="142" fillId="0" borderId="17" applyNumberFormat="0" applyFill="0" applyAlignment="0" applyProtection="0"/>
    <xf numFmtId="0" fontId="141" fillId="0" borderId="16" applyNumberFormat="0" applyFill="0" applyAlignment="0" applyProtection="0"/>
    <xf numFmtId="0" fontId="141" fillId="0" borderId="16" applyNumberFormat="0" applyFill="0" applyAlignment="0" applyProtection="0"/>
    <xf numFmtId="0" fontId="141" fillId="0" borderId="16" applyNumberFormat="0" applyFill="0" applyAlignment="0" applyProtection="0"/>
    <xf numFmtId="0" fontId="141" fillId="0" borderId="16" applyNumberFormat="0" applyFill="0" applyAlignment="0" applyProtection="0"/>
    <xf numFmtId="0" fontId="141" fillId="0" borderId="16" applyNumberFormat="0" applyFill="0" applyAlignment="0" applyProtection="0"/>
    <xf numFmtId="0" fontId="141" fillId="0" borderId="16" applyNumberFormat="0" applyFill="0" applyAlignment="0" applyProtection="0"/>
    <xf numFmtId="0" fontId="142" fillId="0" borderId="17" applyNumberFormat="0" applyFill="0" applyAlignment="0" applyProtection="0"/>
    <xf numFmtId="0" fontId="143" fillId="0" borderId="0" applyNumberFormat="0" applyFill="0" applyBorder="0" applyAlignment="0" applyProtection="0"/>
    <xf numFmtId="184" fontId="15" fillId="0" borderId="0" applyFont="0" applyFill="0" applyBorder="0" applyAlignment="0" applyProtection="0"/>
    <xf numFmtId="185" fontId="15" fillId="0" borderId="0" applyFont="0" applyFill="0" applyBorder="0" applyAlignment="0" applyProtection="0"/>
    <xf numFmtId="0" fontId="144" fillId="0" borderId="0" applyNumberFormat="0" applyAlignment="0">
      <alignment horizontal="left"/>
    </xf>
    <xf numFmtId="0" fontId="145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6" fillId="0" borderId="0" applyNumberFormat="0" applyAlignment="0"/>
    <xf numFmtId="0" fontId="147" fillId="0" borderId="0" applyNumberFormat="0" applyAlignment="0"/>
    <xf numFmtId="0" fontId="146" fillId="0" borderId="0" applyNumberFormat="0" applyAlignment="0"/>
    <xf numFmtId="0" fontId="147" fillId="0" borderId="0" applyNumberFormat="0" applyAlignment="0"/>
    <xf numFmtId="0" fontId="131" fillId="0" borderId="0" applyFont="0" applyFill="0" applyBorder="0" applyAlignment="0" applyProtection="0"/>
    <xf numFmtId="0" fontId="131" fillId="0" borderId="0" applyFont="0" applyFill="0" applyBorder="0" applyAlignment="0" applyProtection="0"/>
    <xf numFmtId="4" fontId="142" fillId="0" borderId="0" applyFill="0" applyBorder="0" applyAlignment="0" applyProtection="0"/>
    <xf numFmtId="4" fontId="142" fillId="0" borderId="0" applyFill="0" applyBorder="0" applyAlignment="0" applyProtection="0"/>
    <xf numFmtId="4" fontId="142" fillId="0" borderId="0" applyFill="0" applyBorder="0" applyAlignment="0" applyProtection="0"/>
    <xf numFmtId="0" fontId="148" fillId="0" borderId="0">
      <alignment horizontal="center" vertical="center"/>
    </xf>
    <xf numFmtId="0" fontId="148" fillId="61" borderId="0">
      <alignment horizontal="center" vertical="center"/>
    </xf>
    <xf numFmtId="0" fontId="148" fillId="62" borderId="0">
      <alignment horizontal="center" vertical="center"/>
    </xf>
    <xf numFmtId="0" fontId="148" fillId="63" borderId="0">
      <alignment horizontal="center" vertical="center"/>
    </xf>
    <xf numFmtId="15" fontId="133" fillId="0" borderId="0"/>
    <xf numFmtId="15" fontId="133" fillId="0" borderId="0"/>
    <xf numFmtId="15" fontId="133" fillId="0" borderId="0"/>
    <xf numFmtId="15" fontId="133" fillId="0" borderId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9" fillId="64" borderId="0" applyNumberFormat="0" applyBorder="0" applyAlignment="0" applyProtection="0"/>
    <xf numFmtId="0" fontId="149" fillId="65" borderId="0" applyNumberFormat="0" applyBorder="0" applyAlignment="0" applyProtection="0"/>
    <xf numFmtId="0" fontId="149" fillId="66" borderId="0" applyNumberFormat="0" applyBorder="0" applyAlignment="0" applyProtection="0"/>
    <xf numFmtId="0" fontId="150" fillId="0" borderId="0" applyNumberFormat="0" applyAlignment="0">
      <alignment horizontal="left"/>
    </xf>
    <xf numFmtId="0" fontId="151" fillId="0" borderId="0" applyNumberFormat="0" applyAlignment="0">
      <alignment horizontal="left"/>
    </xf>
    <xf numFmtId="0" fontId="150" fillId="0" borderId="0" applyNumberFormat="0" applyAlignment="0">
      <alignment horizontal="left"/>
    </xf>
    <xf numFmtId="0" fontId="150" fillId="0" borderId="0" applyNumberFormat="0" applyAlignment="0">
      <alignment horizontal="left"/>
    </xf>
    <xf numFmtId="38" fontId="152" fillId="37" borderId="0" applyNumberFormat="0" applyBorder="0" applyAlignment="0" applyProtection="0"/>
    <xf numFmtId="0" fontId="153" fillId="0" borderId="18" applyNumberFormat="0" applyAlignment="0" applyProtection="0">
      <alignment horizontal="left" vertical="center"/>
    </xf>
    <xf numFmtId="0" fontId="153" fillId="0" borderId="19">
      <alignment horizontal="left" vertical="center"/>
    </xf>
    <xf numFmtId="0" fontId="153" fillId="0" borderId="19">
      <alignment horizontal="left" vertical="center"/>
    </xf>
    <xf numFmtId="0" fontId="153" fillId="0" borderId="19">
      <alignment horizontal="left" vertical="center"/>
    </xf>
    <xf numFmtId="0" fontId="153" fillId="0" borderId="19">
      <alignment horizontal="left" vertical="center"/>
    </xf>
    <xf numFmtId="0" fontId="153" fillId="0" borderId="19">
      <alignment horizontal="left" vertical="center"/>
    </xf>
    <xf numFmtId="0" fontId="153" fillId="0" borderId="19">
      <alignment horizontal="left" vertical="center"/>
    </xf>
    <xf numFmtId="0" fontId="153" fillId="0" borderId="19">
      <alignment horizontal="left" vertical="center"/>
    </xf>
    <xf numFmtId="0" fontId="153" fillId="0" borderId="19">
      <alignment horizontal="left" vertical="center"/>
    </xf>
    <xf numFmtId="0" fontId="153" fillId="0" borderId="19">
      <alignment horizontal="left" vertical="center"/>
    </xf>
    <xf numFmtId="0" fontId="153" fillId="0" borderId="19">
      <alignment horizontal="left" vertical="center"/>
    </xf>
    <xf numFmtId="0" fontId="153" fillId="0" borderId="19">
      <alignment horizontal="left" vertical="center"/>
    </xf>
    <xf numFmtId="0" fontId="153" fillId="0" borderId="19">
      <alignment horizontal="left" vertical="center"/>
    </xf>
    <xf numFmtId="0" fontId="153" fillId="0" borderId="19">
      <alignment horizontal="left" vertical="center"/>
    </xf>
    <xf numFmtId="0" fontId="153" fillId="0" borderId="19">
      <alignment horizontal="left" vertical="center"/>
    </xf>
    <xf numFmtId="0" fontId="153" fillId="0" borderId="19">
      <alignment horizontal="left" vertical="center"/>
    </xf>
    <xf numFmtId="0" fontId="153" fillId="0" borderId="19">
      <alignment horizontal="left" vertical="center"/>
    </xf>
    <xf numFmtId="0" fontId="153" fillId="0" borderId="19">
      <alignment horizontal="left" vertical="center"/>
    </xf>
    <xf numFmtId="0" fontId="154" fillId="67" borderId="0" applyNumberFormat="0" applyBorder="0" applyAlignment="0" applyProtection="0"/>
    <xf numFmtId="10" fontId="152" fillId="23" borderId="12" applyNumberFormat="0" applyBorder="0" applyAlignment="0" applyProtection="0"/>
    <xf numFmtId="10" fontId="152" fillId="23" borderId="12" applyNumberFormat="0" applyBorder="0" applyAlignment="0" applyProtection="0"/>
    <xf numFmtId="10" fontId="152" fillId="23" borderId="12" applyNumberFormat="0" applyBorder="0" applyAlignment="0" applyProtection="0"/>
    <xf numFmtId="10" fontId="152" fillId="23" borderId="12" applyNumberFormat="0" applyBorder="0" applyAlignment="0" applyProtection="0"/>
    <xf numFmtId="10" fontId="152" fillId="23" borderId="12" applyNumberFormat="0" applyBorder="0" applyAlignment="0" applyProtection="0"/>
    <xf numFmtId="10" fontId="152" fillId="23" borderId="12" applyNumberFormat="0" applyBorder="0" applyAlignment="0" applyProtection="0"/>
    <xf numFmtId="10" fontId="152" fillId="23" borderId="12" applyNumberFormat="0" applyBorder="0" applyAlignment="0" applyProtection="0"/>
    <xf numFmtId="10" fontId="152" fillId="23" borderId="12" applyNumberFormat="0" applyBorder="0" applyAlignment="0" applyProtection="0"/>
    <xf numFmtId="10" fontId="152" fillId="23" borderId="12" applyNumberFormat="0" applyBorder="0" applyAlignment="0" applyProtection="0"/>
    <xf numFmtId="10" fontId="152" fillId="23" borderId="12" applyNumberFormat="0" applyBorder="0" applyAlignment="0" applyProtection="0"/>
    <xf numFmtId="10" fontId="152" fillId="23" borderId="12" applyNumberFormat="0" applyBorder="0" applyAlignment="0" applyProtection="0"/>
    <xf numFmtId="10" fontId="152" fillId="23" borderId="12" applyNumberFormat="0" applyBorder="0" applyAlignment="0" applyProtection="0"/>
    <xf numFmtId="10" fontId="152" fillId="23" borderId="12" applyNumberFormat="0" applyBorder="0" applyAlignment="0" applyProtection="0"/>
    <xf numFmtId="10" fontId="152" fillId="23" borderId="12" applyNumberFormat="0" applyBorder="0" applyAlignment="0" applyProtection="0"/>
    <xf numFmtId="10" fontId="152" fillId="23" borderId="12" applyNumberFormat="0" applyBorder="0" applyAlignment="0" applyProtection="0"/>
    <xf numFmtId="10" fontId="152" fillId="23" borderId="12" applyNumberFormat="0" applyBorder="0" applyAlignment="0" applyProtection="0"/>
    <xf numFmtId="10" fontId="152" fillId="23" borderId="12" applyNumberFormat="0" applyBorder="0" applyAlignment="0" applyProtection="0"/>
    <xf numFmtId="10" fontId="152" fillId="23" borderId="12" applyNumberFormat="0" applyBorder="0" applyAlignment="0" applyProtection="0"/>
    <xf numFmtId="10" fontId="152" fillId="23" borderId="12" applyNumberFormat="0" applyBorder="0" applyAlignment="0" applyProtection="0"/>
    <xf numFmtId="10" fontId="152" fillId="23" borderId="12" applyNumberFormat="0" applyBorder="0" applyAlignment="0" applyProtection="0"/>
    <xf numFmtId="10" fontId="152" fillId="23" borderId="12" applyNumberFormat="0" applyBorder="0" applyAlignment="0" applyProtection="0"/>
    <xf numFmtId="186" fontId="15" fillId="68" borderId="0"/>
    <xf numFmtId="186" fontId="15" fillId="68" borderId="0"/>
    <xf numFmtId="186" fontId="15" fillId="68" borderId="0"/>
    <xf numFmtId="186" fontId="15" fillId="68" borderId="0"/>
    <xf numFmtId="0" fontId="155" fillId="69" borderId="20" applyNumberFormat="0" applyAlignment="0" applyProtection="0"/>
    <xf numFmtId="186" fontId="15" fillId="70" borderId="0"/>
    <xf numFmtId="186" fontId="15" fillId="70" borderId="0"/>
    <xf numFmtId="186" fontId="15" fillId="70" borderId="0"/>
    <xf numFmtId="186" fontId="15" fillId="70" borderId="0"/>
    <xf numFmtId="187" fontId="142" fillId="0" borderId="0" applyFill="0" applyBorder="0" applyAlignment="0" applyProtection="0"/>
    <xf numFmtId="187" fontId="142" fillId="0" borderId="0" applyFill="0" applyBorder="0" applyAlignment="0" applyProtection="0"/>
    <xf numFmtId="187" fontId="142" fillId="0" borderId="0" applyFill="0" applyBorder="0" applyAlignment="0" applyProtection="0"/>
    <xf numFmtId="188" fontId="15" fillId="0" borderId="0" applyFont="0" applyFill="0" applyBorder="0" applyAlignment="0" applyProtection="0"/>
    <xf numFmtId="189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0" fontId="156" fillId="0" borderId="21" applyNumberFormat="0" applyFill="0" applyAlignment="0" applyProtection="0"/>
    <xf numFmtId="0" fontId="157" fillId="0" borderId="22" applyNumberFormat="0" applyFill="0" applyAlignment="0" applyProtection="0"/>
    <xf numFmtId="0" fontId="158" fillId="0" borderId="23" applyNumberFormat="0" applyFill="0" applyAlignment="0" applyProtection="0"/>
    <xf numFmtId="0" fontId="158" fillId="0" borderId="0" applyNumberFormat="0" applyFill="0" applyBorder="0" applyAlignment="0" applyProtection="0"/>
    <xf numFmtId="0" fontId="159" fillId="0" borderId="0"/>
    <xf numFmtId="0" fontId="160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63" fillId="6" borderId="0" applyNumberFormat="0" applyBorder="0" applyAlignment="0" applyProtection="0"/>
    <xf numFmtId="0" fontId="125" fillId="40" borderId="0" applyNumberFormat="0" applyBorder="0" applyAlignment="0" applyProtection="0"/>
    <xf numFmtId="0" fontId="164" fillId="0" borderId="0"/>
    <xf numFmtId="0" fontId="164" fillId="0" borderId="0"/>
    <xf numFmtId="0" fontId="164" fillId="0" borderId="0"/>
    <xf numFmtId="0" fontId="164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0" fontId="15" fillId="0" borderId="0" applyNumberFormat="0" applyFill="0" applyBorder="0" applyAlignment="0" applyProtection="0"/>
    <xf numFmtId="0" fontId="16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65" fillId="0" borderId="0"/>
    <xf numFmtId="0" fontId="165" fillId="0" borderId="0"/>
    <xf numFmtId="0" fontId="166" fillId="0" borderId="0"/>
    <xf numFmtId="0" fontId="131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15" fillId="0" borderId="0"/>
    <xf numFmtId="185" fontId="15" fillId="0" borderId="0" applyFont="0" applyFill="0" applyBorder="0" applyAlignment="0" applyProtection="0"/>
    <xf numFmtId="184" fontId="15" fillId="0" borderId="0" applyFont="0" applyFill="0" applyBorder="0" applyAlignment="0" applyProtection="0"/>
    <xf numFmtId="14" fontId="139" fillId="0" borderId="0">
      <alignment horizontal="center" wrapText="1"/>
      <protection locked="0"/>
    </xf>
    <xf numFmtId="14" fontId="139" fillId="0" borderId="0">
      <alignment horizontal="center" wrapText="1"/>
      <protection locked="0"/>
    </xf>
    <xf numFmtId="14" fontId="139" fillId="0" borderId="0">
      <alignment horizontal="center" wrapText="1"/>
      <protection locked="0"/>
    </xf>
    <xf numFmtId="14" fontId="139" fillId="0" borderId="0">
      <alignment horizontal="center" wrapText="1"/>
      <protection locked="0"/>
    </xf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2" fontId="142" fillId="0" borderId="0" applyFill="0" applyBorder="0" applyAlignment="0" applyProtection="0"/>
    <xf numFmtId="2" fontId="142" fillId="0" borderId="0" applyFill="0" applyBorder="0" applyAlignment="0" applyProtection="0"/>
    <xf numFmtId="2" fontId="142" fillId="0" borderId="0" applyFill="0" applyBorder="0" applyAlignment="0" applyProtection="0"/>
    <xf numFmtId="0" fontId="131" fillId="44" borderId="24" applyNumberFormat="0" applyFont="0" applyAlignment="0" applyProtection="0"/>
    <xf numFmtId="0" fontId="131" fillId="44" borderId="24" applyNumberFormat="0" applyFont="0" applyAlignment="0" applyProtection="0"/>
    <xf numFmtId="0" fontId="131" fillId="44" borderId="24" applyNumberFormat="0" applyFont="0" applyAlignment="0" applyProtection="0"/>
    <xf numFmtId="0" fontId="131" fillId="44" borderId="24" applyNumberFormat="0" applyFont="0" applyAlignment="0" applyProtection="0"/>
    <xf numFmtId="0" fontId="131" fillId="44" borderId="24" applyNumberFormat="0" applyFont="0" applyAlignment="0" applyProtection="0"/>
    <xf numFmtId="0" fontId="131" fillId="44" borderId="24" applyNumberFormat="0" applyFont="0" applyAlignment="0" applyProtection="0"/>
    <xf numFmtId="0" fontId="131" fillId="44" borderId="24" applyNumberFormat="0" applyFont="0" applyAlignment="0" applyProtection="0"/>
    <xf numFmtId="0" fontId="131" fillId="44" borderId="24" applyNumberFormat="0" applyFont="0" applyAlignment="0" applyProtection="0"/>
    <xf numFmtId="0" fontId="131" fillId="44" borderId="24" applyNumberFormat="0" applyFont="0" applyAlignment="0" applyProtection="0"/>
    <xf numFmtId="0" fontId="131" fillId="44" borderId="24" applyNumberFormat="0" applyFont="0" applyAlignment="0" applyProtection="0"/>
    <xf numFmtId="0" fontId="131" fillId="44" borderId="24" applyNumberFormat="0" applyFont="0" applyAlignment="0" applyProtection="0"/>
    <xf numFmtId="0" fontId="131" fillId="44" borderId="24" applyNumberFormat="0" applyFont="0" applyAlignment="0" applyProtection="0"/>
    <xf numFmtId="0" fontId="131" fillId="44" borderId="24" applyNumberFormat="0" applyFont="0" applyAlignment="0" applyProtection="0"/>
    <xf numFmtId="0" fontId="131" fillId="44" borderId="24" applyNumberFormat="0" applyFont="0" applyAlignment="0" applyProtection="0"/>
    <xf numFmtId="0" fontId="15" fillId="44" borderId="24" applyNumberFormat="0" applyFont="0" applyAlignment="0" applyProtection="0"/>
    <xf numFmtId="0" fontId="15" fillId="44" borderId="24" applyNumberFormat="0" applyFont="0" applyAlignment="0" applyProtection="0"/>
    <xf numFmtId="0" fontId="15" fillId="44" borderId="24" applyNumberFormat="0" applyFont="0" applyAlignment="0" applyProtection="0"/>
    <xf numFmtId="0" fontId="15" fillId="44" borderId="24" applyNumberFormat="0" applyFont="0" applyAlignment="0" applyProtection="0"/>
    <xf numFmtId="0" fontId="15" fillId="44" borderId="24" applyNumberFormat="0" applyFont="0" applyAlignment="0" applyProtection="0"/>
    <xf numFmtId="0" fontId="15" fillId="44" borderId="24" applyNumberFormat="0" applyFont="0" applyAlignment="0" applyProtection="0"/>
    <xf numFmtId="0" fontId="15" fillId="44" borderId="24" applyNumberFormat="0" applyFont="0" applyAlignment="0" applyProtection="0"/>
    <xf numFmtId="0" fontId="15" fillId="44" borderId="24" applyNumberFormat="0" applyFont="0" applyAlignment="0" applyProtection="0"/>
    <xf numFmtId="0" fontId="15" fillId="44" borderId="24" applyNumberFormat="0" applyFont="0" applyAlignment="0" applyProtection="0"/>
    <xf numFmtId="0" fontId="15" fillId="44" borderId="24" applyNumberFormat="0" applyFont="0" applyAlignment="0" applyProtection="0"/>
    <xf numFmtId="0" fontId="131" fillId="44" borderId="24" applyNumberFormat="0" applyFont="0" applyAlignment="0" applyProtection="0"/>
    <xf numFmtId="0" fontId="131" fillId="44" borderId="24" applyNumberFormat="0" applyFont="0" applyAlignment="0" applyProtection="0"/>
    <xf numFmtId="0" fontId="131" fillId="44" borderId="24" applyNumberFormat="0" applyFont="0" applyAlignment="0" applyProtection="0"/>
    <xf numFmtId="0" fontId="131" fillId="44" borderId="24" applyNumberFormat="0" applyFont="0" applyAlignment="0" applyProtection="0"/>
    <xf numFmtId="0" fontId="131" fillId="44" borderId="24" applyNumberFormat="0" applyFont="0" applyAlignment="0" applyProtection="0"/>
    <xf numFmtId="0" fontId="131" fillId="44" borderId="24" applyNumberFormat="0" applyFont="0" applyAlignment="0" applyProtection="0"/>
    <xf numFmtId="0" fontId="131" fillId="0" borderId="0"/>
    <xf numFmtId="0" fontId="131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67" fillId="0" borderId="25" applyNumberFormat="0" applyFill="0" applyAlignment="0" applyProtection="0"/>
    <xf numFmtId="0" fontId="133" fillId="0" borderId="0" applyNumberFormat="0" applyFont="0" applyFill="0" applyBorder="0" applyAlignment="0" applyProtection="0">
      <alignment horizontal="left"/>
    </xf>
    <xf numFmtId="0" fontId="133" fillId="0" borderId="0" applyNumberFormat="0" applyFont="0" applyFill="0" applyBorder="0" applyAlignment="0" applyProtection="0">
      <alignment horizontal="left"/>
    </xf>
    <xf numFmtId="0" fontId="133" fillId="0" borderId="0" applyNumberFormat="0" applyFont="0" applyFill="0" applyBorder="0" applyAlignment="0" applyProtection="0">
      <alignment horizontal="left"/>
    </xf>
    <xf numFmtId="193" fontId="15" fillId="0" borderId="0" applyNumberFormat="0" applyFill="0" applyBorder="0" applyAlignment="0" applyProtection="0">
      <alignment horizontal="left"/>
    </xf>
    <xf numFmtId="193" fontId="15" fillId="0" borderId="0" applyNumberFormat="0" applyFill="0" applyBorder="0" applyAlignment="0" applyProtection="0">
      <alignment horizontal="left"/>
    </xf>
    <xf numFmtId="193" fontId="15" fillId="0" borderId="0" applyNumberFormat="0" applyFill="0" applyBorder="0" applyAlignment="0" applyProtection="0">
      <alignment horizontal="left"/>
    </xf>
    <xf numFmtId="193" fontId="15" fillId="0" borderId="0" applyNumberFormat="0" applyFill="0" applyBorder="0" applyAlignment="0" applyProtection="0">
      <alignment horizontal="left"/>
    </xf>
    <xf numFmtId="0" fontId="143" fillId="0" borderId="0" applyNumberFormat="0" applyFill="0" applyBorder="0" applyAlignment="0" applyProtection="0"/>
    <xf numFmtId="4" fontId="18" fillId="7" borderId="26" applyNumberFormat="0" applyProtection="0">
      <alignment vertical="center"/>
    </xf>
    <xf numFmtId="4" fontId="18" fillId="7" borderId="26" applyNumberFormat="0" applyProtection="0">
      <alignment vertical="center"/>
    </xf>
    <xf numFmtId="4" fontId="18" fillId="7" borderId="26" applyNumberFormat="0" applyProtection="0">
      <alignment vertical="center"/>
    </xf>
    <xf numFmtId="4" fontId="18" fillId="7" borderId="26" applyNumberFormat="0" applyProtection="0">
      <alignment vertical="center"/>
    </xf>
    <xf numFmtId="0" fontId="15" fillId="0" borderId="0"/>
    <xf numFmtId="4" fontId="18" fillId="7" borderId="26" applyNumberFormat="0" applyProtection="0">
      <alignment vertical="center"/>
    </xf>
    <xf numFmtId="4" fontId="18" fillId="7" borderId="26" applyNumberFormat="0" applyProtection="0">
      <alignment vertical="center"/>
    </xf>
    <xf numFmtId="4" fontId="18" fillId="7" borderId="26" applyNumberFormat="0" applyProtection="0">
      <alignment vertical="center"/>
    </xf>
    <xf numFmtId="4" fontId="18" fillId="7" borderId="26" applyNumberFormat="0" applyProtection="0">
      <alignment vertical="center"/>
    </xf>
    <xf numFmtId="4" fontId="18" fillId="7" borderId="26" applyNumberFormat="0" applyProtection="0">
      <alignment vertical="center"/>
    </xf>
    <xf numFmtId="4" fontId="18" fillId="7" borderId="26" applyNumberFormat="0" applyProtection="0">
      <alignment vertical="center"/>
    </xf>
    <xf numFmtId="4" fontId="18" fillId="7" borderId="26" applyNumberFormat="0" applyProtection="0">
      <alignment vertical="center"/>
    </xf>
    <xf numFmtId="4" fontId="18" fillId="7" borderId="26" applyNumberFormat="0" applyProtection="0">
      <alignment vertical="center"/>
    </xf>
    <xf numFmtId="4" fontId="18" fillId="7" borderId="26" applyNumberFormat="0" applyProtection="0">
      <alignment vertical="center"/>
    </xf>
    <xf numFmtId="4" fontId="18" fillId="7" borderId="26" applyNumberFormat="0" applyProtection="0">
      <alignment vertical="center"/>
    </xf>
    <xf numFmtId="4" fontId="18" fillId="7" borderId="26" applyNumberFormat="0" applyProtection="0">
      <alignment vertical="center"/>
    </xf>
    <xf numFmtId="4" fontId="18" fillId="7" borderId="26" applyNumberFormat="0" applyProtection="0">
      <alignment vertical="center"/>
    </xf>
    <xf numFmtId="4" fontId="18" fillId="7" borderId="26" applyNumberFormat="0" applyProtection="0">
      <alignment vertical="center"/>
    </xf>
    <xf numFmtId="4" fontId="18" fillId="7" borderId="26" applyNumberFormat="0" applyProtection="0">
      <alignment vertical="center"/>
    </xf>
    <xf numFmtId="4" fontId="18" fillId="7" borderId="26" applyNumberFormat="0" applyProtection="0">
      <alignment vertical="center"/>
    </xf>
    <xf numFmtId="4" fontId="168" fillId="7" borderId="27" applyNumberFormat="0" applyProtection="0">
      <alignment vertical="center"/>
    </xf>
    <xf numFmtId="4" fontId="168" fillId="7" borderId="27" applyNumberFormat="0" applyProtection="0">
      <alignment vertical="center"/>
    </xf>
    <xf numFmtId="0" fontId="15" fillId="0" borderId="0"/>
    <xf numFmtId="4" fontId="168" fillId="7" borderId="27" applyNumberFormat="0" applyProtection="0">
      <alignment vertical="center"/>
    </xf>
    <xf numFmtId="4" fontId="168" fillId="7" borderId="27" applyNumberFormat="0" applyProtection="0">
      <alignment vertical="center"/>
    </xf>
    <xf numFmtId="4" fontId="168" fillId="7" borderId="27" applyNumberFormat="0" applyProtection="0">
      <alignment vertical="center"/>
    </xf>
    <xf numFmtId="4" fontId="168" fillId="7" borderId="27" applyNumberFormat="0" applyProtection="0">
      <alignment vertical="center"/>
    </xf>
    <xf numFmtId="4" fontId="168" fillId="7" borderId="27" applyNumberFormat="0" applyProtection="0">
      <alignment vertical="center"/>
    </xf>
    <xf numFmtId="4" fontId="168" fillId="7" borderId="27" applyNumberFormat="0" applyProtection="0">
      <alignment vertical="center"/>
    </xf>
    <xf numFmtId="4" fontId="168" fillId="7" borderId="27" applyNumberFormat="0" applyProtection="0">
      <alignment vertical="center"/>
    </xf>
    <xf numFmtId="4" fontId="168" fillId="7" borderId="27" applyNumberFormat="0" applyProtection="0">
      <alignment vertical="center"/>
    </xf>
    <xf numFmtId="4" fontId="168" fillId="7" borderId="27" applyNumberFormat="0" applyProtection="0">
      <alignment vertical="center"/>
    </xf>
    <xf numFmtId="4" fontId="168" fillId="7" borderId="27" applyNumberFormat="0" applyProtection="0">
      <alignment vertical="center"/>
    </xf>
    <xf numFmtId="4" fontId="168" fillId="7" borderId="27" applyNumberFormat="0" applyProtection="0">
      <alignment vertical="center"/>
    </xf>
    <xf numFmtId="4" fontId="168" fillId="7" borderId="27" applyNumberFormat="0" applyProtection="0">
      <alignment vertical="center"/>
    </xf>
    <xf numFmtId="4" fontId="168" fillId="7" borderId="27" applyNumberFormat="0" applyProtection="0">
      <alignment vertical="center"/>
    </xf>
    <xf numFmtId="4" fontId="168" fillId="7" borderId="27" applyNumberFormat="0" applyProtection="0">
      <alignment vertical="center"/>
    </xf>
    <xf numFmtId="4" fontId="168" fillId="7" borderId="27" applyNumberFormat="0" applyProtection="0">
      <alignment vertical="center"/>
    </xf>
    <xf numFmtId="4" fontId="168" fillId="7" borderId="27" applyNumberFormat="0" applyProtection="0">
      <alignment vertical="center"/>
    </xf>
    <xf numFmtId="4" fontId="168" fillId="7" borderId="27" applyNumberFormat="0" applyProtection="0">
      <alignment vertical="center"/>
    </xf>
    <xf numFmtId="4" fontId="18" fillId="7" borderId="26" applyNumberFormat="0" applyProtection="0">
      <alignment horizontal="left" vertical="center" indent="1"/>
    </xf>
    <xf numFmtId="4" fontId="18" fillId="7" borderId="26" applyNumberFormat="0" applyProtection="0">
      <alignment horizontal="left" vertical="center" indent="1"/>
    </xf>
    <xf numFmtId="4" fontId="18" fillId="7" borderId="26" applyNumberFormat="0" applyProtection="0">
      <alignment horizontal="left" vertical="center" indent="1"/>
    </xf>
    <xf numFmtId="4" fontId="18" fillId="7" borderId="26" applyNumberFormat="0" applyProtection="0">
      <alignment horizontal="left" vertical="center" indent="1"/>
    </xf>
    <xf numFmtId="0" fontId="15" fillId="0" borderId="0"/>
    <xf numFmtId="4" fontId="18" fillId="7" borderId="26" applyNumberFormat="0" applyProtection="0">
      <alignment horizontal="left" vertical="center" indent="1"/>
    </xf>
    <xf numFmtId="4" fontId="18" fillId="7" borderId="26" applyNumberFormat="0" applyProtection="0">
      <alignment horizontal="left" vertical="center" indent="1"/>
    </xf>
    <xf numFmtId="4" fontId="18" fillId="7" borderId="26" applyNumberFormat="0" applyProtection="0">
      <alignment horizontal="left" vertical="center" indent="1"/>
    </xf>
    <xf numFmtId="4" fontId="18" fillId="7" borderId="26" applyNumberFormat="0" applyProtection="0">
      <alignment horizontal="left" vertical="center" indent="1"/>
    </xf>
    <xf numFmtId="4" fontId="18" fillId="7" borderId="26" applyNumberFormat="0" applyProtection="0">
      <alignment horizontal="left" vertical="center" indent="1"/>
    </xf>
    <xf numFmtId="4" fontId="18" fillId="7" borderId="26" applyNumberFormat="0" applyProtection="0">
      <alignment horizontal="left" vertical="center" indent="1"/>
    </xf>
    <xf numFmtId="4" fontId="18" fillId="7" borderId="26" applyNumberFormat="0" applyProtection="0">
      <alignment horizontal="left" vertical="center" indent="1"/>
    </xf>
    <xf numFmtId="4" fontId="18" fillId="7" borderId="26" applyNumberFormat="0" applyProtection="0">
      <alignment horizontal="left" vertical="center" indent="1"/>
    </xf>
    <xf numFmtId="4" fontId="18" fillId="7" borderId="26" applyNumberFormat="0" applyProtection="0">
      <alignment horizontal="left" vertical="center" indent="1"/>
    </xf>
    <xf numFmtId="4" fontId="18" fillId="7" borderId="26" applyNumberFormat="0" applyProtection="0">
      <alignment horizontal="left" vertical="center" indent="1"/>
    </xf>
    <xf numFmtId="4" fontId="18" fillId="7" borderId="26" applyNumberFormat="0" applyProtection="0">
      <alignment horizontal="left" vertical="center" indent="1"/>
    </xf>
    <xf numFmtId="4" fontId="18" fillId="7" borderId="26" applyNumberFormat="0" applyProtection="0">
      <alignment horizontal="left" vertical="center" indent="1"/>
    </xf>
    <xf numFmtId="4" fontId="18" fillId="7" borderId="26" applyNumberFormat="0" applyProtection="0">
      <alignment horizontal="left" vertical="center" indent="1"/>
    </xf>
    <xf numFmtId="4" fontId="18" fillId="7" borderId="26" applyNumberFormat="0" applyProtection="0">
      <alignment horizontal="left" vertical="center" indent="1"/>
    </xf>
    <xf numFmtId="4" fontId="18" fillId="7" borderId="26" applyNumberFormat="0" applyProtection="0">
      <alignment horizontal="left" vertical="center" indent="1"/>
    </xf>
    <xf numFmtId="0" fontId="169" fillId="6" borderId="1" applyNumberFormat="0" applyProtection="0">
      <alignment horizontal="left" vertical="top" indent="1"/>
    </xf>
    <xf numFmtId="0" fontId="169" fillId="6" borderId="1" applyNumberFormat="0" applyProtection="0">
      <alignment horizontal="left" vertical="top" indent="1"/>
    </xf>
    <xf numFmtId="0" fontId="15" fillId="0" borderId="0"/>
    <xf numFmtId="0" fontId="169" fillId="6" borderId="1" applyNumberFormat="0" applyProtection="0">
      <alignment horizontal="left" vertical="top" indent="1"/>
    </xf>
    <xf numFmtId="0" fontId="169" fillId="6" borderId="1" applyNumberFormat="0" applyProtection="0">
      <alignment horizontal="left" vertical="top" indent="1"/>
    </xf>
    <xf numFmtId="0" fontId="169" fillId="6" borderId="1" applyNumberFormat="0" applyProtection="0">
      <alignment horizontal="left" vertical="top" indent="1"/>
    </xf>
    <xf numFmtId="0" fontId="169" fillId="6" borderId="1" applyNumberFormat="0" applyProtection="0">
      <alignment horizontal="left" vertical="top" indent="1"/>
    </xf>
    <xf numFmtId="0" fontId="169" fillId="6" borderId="1" applyNumberFormat="0" applyProtection="0">
      <alignment horizontal="left" vertical="top" indent="1"/>
    </xf>
    <xf numFmtId="0" fontId="169" fillId="6" borderId="1" applyNumberFormat="0" applyProtection="0">
      <alignment horizontal="left" vertical="top" indent="1"/>
    </xf>
    <xf numFmtId="0" fontId="169" fillId="6" borderId="1" applyNumberFormat="0" applyProtection="0">
      <alignment horizontal="left" vertical="top" indent="1"/>
    </xf>
    <xf numFmtId="0" fontId="169" fillId="6" borderId="1" applyNumberFormat="0" applyProtection="0">
      <alignment horizontal="left" vertical="top" indent="1"/>
    </xf>
    <xf numFmtId="0" fontId="169" fillId="6" borderId="1" applyNumberFormat="0" applyProtection="0">
      <alignment horizontal="left" vertical="top" indent="1"/>
    </xf>
    <xf numFmtId="0" fontId="169" fillId="6" borderId="1" applyNumberFormat="0" applyProtection="0">
      <alignment horizontal="left" vertical="top" indent="1"/>
    </xf>
    <xf numFmtId="0" fontId="169" fillId="6" borderId="1" applyNumberFormat="0" applyProtection="0">
      <alignment horizontal="left" vertical="top" indent="1"/>
    </xf>
    <xf numFmtId="0" fontId="169" fillId="6" borderId="1" applyNumberFormat="0" applyProtection="0">
      <alignment horizontal="left" vertical="top" indent="1"/>
    </xf>
    <xf numFmtId="0" fontId="169" fillId="6" borderId="1" applyNumberFormat="0" applyProtection="0">
      <alignment horizontal="left" vertical="top" indent="1"/>
    </xf>
    <xf numFmtId="0" fontId="169" fillId="6" borderId="1" applyNumberFormat="0" applyProtection="0">
      <alignment horizontal="left" vertical="top" indent="1"/>
    </xf>
    <xf numFmtId="0" fontId="169" fillId="6" borderId="1" applyNumberFormat="0" applyProtection="0">
      <alignment horizontal="left" vertical="top" indent="1"/>
    </xf>
    <xf numFmtId="0" fontId="169" fillId="6" borderId="1" applyNumberFormat="0" applyProtection="0">
      <alignment horizontal="left" vertical="top" indent="1"/>
    </xf>
    <xf numFmtId="0" fontId="169" fillId="6" borderId="1" applyNumberFormat="0" applyProtection="0">
      <alignment horizontal="left" vertical="top" indent="1"/>
    </xf>
    <xf numFmtId="4" fontId="152" fillId="11" borderId="27" applyNumberFormat="0" applyProtection="0">
      <alignment horizontal="right" vertical="center"/>
    </xf>
    <xf numFmtId="4" fontId="152" fillId="11" borderId="27" applyNumberFormat="0" applyProtection="0">
      <alignment horizontal="right" vertical="center"/>
    </xf>
    <xf numFmtId="0" fontId="15" fillId="0" borderId="0"/>
    <xf numFmtId="4" fontId="152" fillId="11" borderId="27" applyNumberFormat="0" applyProtection="0">
      <alignment horizontal="right" vertical="center"/>
    </xf>
    <xf numFmtId="4" fontId="152" fillId="11" borderId="27" applyNumberFormat="0" applyProtection="0">
      <alignment horizontal="right" vertical="center"/>
    </xf>
    <xf numFmtId="4" fontId="152" fillId="11" borderId="27" applyNumberFormat="0" applyProtection="0">
      <alignment horizontal="right" vertical="center"/>
    </xf>
    <xf numFmtId="4" fontId="152" fillId="11" borderId="27" applyNumberFormat="0" applyProtection="0">
      <alignment horizontal="right" vertical="center"/>
    </xf>
    <xf numFmtId="4" fontId="152" fillId="11" borderId="27" applyNumberFormat="0" applyProtection="0">
      <alignment horizontal="right" vertical="center"/>
    </xf>
    <xf numFmtId="4" fontId="152" fillId="11" borderId="27" applyNumberFormat="0" applyProtection="0">
      <alignment horizontal="right" vertical="center"/>
    </xf>
    <xf numFmtId="4" fontId="152" fillId="11" borderId="27" applyNumberFormat="0" applyProtection="0">
      <alignment horizontal="right" vertical="center"/>
    </xf>
    <xf numFmtId="4" fontId="152" fillId="11" borderId="27" applyNumberFormat="0" applyProtection="0">
      <alignment horizontal="right" vertical="center"/>
    </xf>
    <xf numFmtId="4" fontId="152" fillId="11" borderId="27" applyNumberFormat="0" applyProtection="0">
      <alignment horizontal="right" vertical="center"/>
    </xf>
    <xf numFmtId="4" fontId="152" fillId="11" borderId="27" applyNumberFormat="0" applyProtection="0">
      <alignment horizontal="right" vertical="center"/>
    </xf>
    <xf numFmtId="4" fontId="152" fillId="11" borderId="27" applyNumberFormat="0" applyProtection="0">
      <alignment horizontal="right" vertical="center"/>
    </xf>
    <xf numFmtId="4" fontId="152" fillId="11" borderId="27" applyNumberFormat="0" applyProtection="0">
      <alignment horizontal="right" vertical="center"/>
    </xf>
    <xf numFmtId="4" fontId="152" fillId="11" borderId="27" applyNumberFormat="0" applyProtection="0">
      <alignment horizontal="right" vertical="center"/>
    </xf>
    <xf numFmtId="4" fontId="152" fillId="11" borderId="27" applyNumberFormat="0" applyProtection="0">
      <alignment horizontal="right" vertical="center"/>
    </xf>
    <xf numFmtId="4" fontId="152" fillId="11" borderId="27" applyNumberFormat="0" applyProtection="0">
      <alignment horizontal="right" vertical="center"/>
    </xf>
    <xf numFmtId="4" fontId="152" fillId="11" borderId="27" applyNumberFormat="0" applyProtection="0">
      <alignment horizontal="right" vertical="center"/>
    </xf>
    <xf numFmtId="4" fontId="152" fillId="11" borderId="27" applyNumberFormat="0" applyProtection="0">
      <alignment horizontal="right" vertical="center"/>
    </xf>
    <xf numFmtId="4" fontId="152" fillId="70" borderId="27" applyNumberFormat="0" applyProtection="0">
      <alignment horizontal="right" vertical="center"/>
    </xf>
    <xf numFmtId="4" fontId="152" fillId="70" borderId="27" applyNumberFormat="0" applyProtection="0">
      <alignment horizontal="right" vertical="center"/>
    </xf>
    <xf numFmtId="0" fontId="15" fillId="0" borderId="0"/>
    <xf numFmtId="4" fontId="152" fillId="70" borderId="27" applyNumberFormat="0" applyProtection="0">
      <alignment horizontal="right" vertical="center"/>
    </xf>
    <xf numFmtId="4" fontId="152" fillId="70" borderId="27" applyNumberFormat="0" applyProtection="0">
      <alignment horizontal="right" vertical="center"/>
    </xf>
    <xf numFmtId="4" fontId="152" fillId="70" borderId="27" applyNumberFormat="0" applyProtection="0">
      <alignment horizontal="right" vertical="center"/>
    </xf>
    <xf numFmtId="4" fontId="152" fillId="70" borderId="27" applyNumberFormat="0" applyProtection="0">
      <alignment horizontal="right" vertical="center"/>
    </xf>
    <xf numFmtId="4" fontId="152" fillId="70" borderId="27" applyNumberFormat="0" applyProtection="0">
      <alignment horizontal="right" vertical="center"/>
    </xf>
    <xf numFmtId="4" fontId="152" fillId="70" borderId="27" applyNumberFormat="0" applyProtection="0">
      <alignment horizontal="right" vertical="center"/>
    </xf>
    <xf numFmtId="4" fontId="152" fillId="70" borderId="27" applyNumberFormat="0" applyProtection="0">
      <alignment horizontal="right" vertical="center"/>
    </xf>
    <xf numFmtId="4" fontId="152" fillId="70" borderId="27" applyNumberFormat="0" applyProtection="0">
      <alignment horizontal="right" vertical="center"/>
    </xf>
    <xf numFmtId="4" fontId="152" fillId="70" borderId="27" applyNumberFormat="0" applyProtection="0">
      <alignment horizontal="right" vertical="center"/>
    </xf>
    <xf numFmtId="4" fontId="152" fillId="70" borderId="27" applyNumberFormat="0" applyProtection="0">
      <alignment horizontal="right" vertical="center"/>
    </xf>
    <xf numFmtId="4" fontId="152" fillId="70" borderId="27" applyNumberFormat="0" applyProtection="0">
      <alignment horizontal="right" vertical="center"/>
    </xf>
    <xf numFmtId="4" fontId="152" fillId="70" borderId="27" applyNumberFormat="0" applyProtection="0">
      <alignment horizontal="right" vertical="center"/>
    </xf>
    <xf numFmtId="4" fontId="152" fillId="70" borderId="27" applyNumberFormat="0" applyProtection="0">
      <alignment horizontal="right" vertical="center"/>
    </xf>
    <xf numFmtId="4" fontId="152" fillId="70" borderId="27" applyNumberFormat="0" applyProtection="0">
      <alignment horizontal="right" vertical="center"/>
    </xf>
    <xf numFmtId="4" fontId="152" fillId="70" borderId="27" applyNumberFormat="0" applyProtection="0">
      <alignment horizontal="right" vertical="center"/>
    </xf>
    <xf numFmtId="4" fontId="152" fillId="70" borderId="27" applyNumberFormat="0" applyProtection="0">
      <alignment horizontal="right" vertical="center"/>
    </xf>
    <xf numFmtId="4" fontId="152" fillId="70" borderId="27" applyNumberFormat="0" applyProtection="0">
      <alignment horizontal="right" vertical="center"/>
    </xf>
    <xf numFmtId="4" fontId="152" fillId="13" borderId="28" applyNumberFormat="0" applyProtection="0">
      <alignment horizontal="right" vertical="center"/>
    </xf>
    <xf numFmtId="4" fontId="152" fillId="13" borderId="28" applyNumberFormat="0" applyProtection="0">
      <alignment horizontal="right" vertical="center"/>
    </xf>
    <xf numFmtId="0" fontId="15" fillId="0" borderId="0"/>
    <xf numFmtId="4" fontId="152" fillId="13" borderId="28" applyNumberFormat="0" applyProtection="0">
      <alignment horizontal="right" vertical="center"/>
    </xf>
    <xf numFmtId="4" fontId="152" fillId="13" borderId="28" applyNumberFormat="0" applyProtection="0">
      <alignment horizontal="right" vertical="center"/>
    </xf>
    <xf numFmtId="4" fontId="152" fillId="13" borderId="28" applyNumberFormat="0" applyProtection="0">
      <alignment horizontal="right" vertical="center"/>
    </xf>
    <xf numFmtId="4" fontId="152" fillId="13" borderId="28" applyNumberFormat="0" applyProtection="0">
      <alignment horizontal="right" vertical="center"/>
    </xf>
    <xf numFmtId="4" fontId="152" fillId="13" borderId="28" applyNumberFormat="0" applyProtection="0">
      <alignment horizontal="right" vertical="center"/>
    </xf>
    <xf numFmtId="4" fontId="152" fillId="13" borderId="28" applyNumberFormat="0" applyProtection="0">
      <alignment horizontal="right" vertical="center"/>
    </xf>
    <xf numFmtId="4" fontId="152" fillId="13" borderId="28" applyNumberFormat="0" applyProtection="0">
      <alignment horizontal="right" vertical="center"/>
    </xf>
    <xf numFmtId="4" fontId="152" fillId="13" borderId="28" applyNumberFormat="0" applyProtection="0">
      <alignment horizontal="right" vertical="center"/>
    </xf>
    <xf numFmtId="4" fontId="152" fillId="13" borderId="28" applyNumberFormat="0" applyProtection="0">
      <alignment horizontal="right" vertical="center"/>
    </xf>
    <xf numFmtId="4" fontId="152" fillId="13" borderId="28" applyNumberFormat="0" applyProtection="0">
      <alignment horizontal="right" vertical="center"/>
    </xf>
    <xf numFmtId="4" fontId="152" fillId="13" borderId="28" applyNumberFormat="0" applyProtection="0">
      <alignment horizontal="right" vertical="center"/>
    </xf>
    <xf numFmtId="4" fontId="152" fillId="13" borderId="28" applyNumberFormat="0" applyProtection="0">
      <alignment horizontal="right" vertical="center"/>
    </xf>
    <xf numFmtId="4" fontId="152" fillId="13" borderId="28" applyNumberFormat="0" applyProtection="0">
      <alignment horizontal="right" vertical="center"/>
    </xf>
    <xf numFmtId="4" fontId="152" fillId="13" borderId="28" applyNumberFormat="0" applyProtection="0">
      <alignment horizontal="right" vertical="center"/>
    </xf>
    <xf numFmtId="4" fontId="152" fillId="13" borderId="28" applyNumberFormat="0" applyProtection="0">
      <alignment horizontal="right" vertical="center"/>
    </xf>
    <xf numFmtId="4" fontId="152" fillId="13" borderId="28" applyNumberFormat="0" applyProtection="0">
      <alignment horizontal="right" vertical="center"/>
    </xf>
    <xf numFmtId="4" fontId="152" fillId="13" borderId="28" applyNumberFormat="0" applyProtection="0">
      <alignment horizontal="right" vertical="center"/>
    </xf>
    <xf numFmtId="4" fontId="152" fillId="14" borderId="27" applyNumberFormat="0" applyProtection="0">
      <alignment horizontal="right" vertical="center"/>
    </xf>
    <xf numFmtId="4" fontId="152" fillId="14" borderId="27" applyNumberFormat="0" applyProtection="0">
      <alignment horizontal="right" vertical="center"/>
    </xf>
    <xf numFmtId="0" fontId="15" fillId="0" borderId="0"/>
    <xf numFmtId="4" fontId="152" fillId="14" borderId="27" applyNumberFormat="0" applyProtection="0">
      <alignment horizontal="right" vertical="center"/>
    </xf>
    <xf numFmtId="4" fontId="152" fillId="14" borderId="27" applyNumberFormat="0" applyProtection="0">
      <alignment horizontal="right" vertical="center"/>
    </xf>
    <xf numFmtId="4" fontId="152" fillId="14" borderId="27" applyNumberFormat="0" applyProtection="0">
      <alignment horizontal="right" vertical="center"/>
    </xf>
    <xf numFmtId="4" fontId="152" fillId="14" borderId="27" applyNumberFormat="0" applyProtection="0">
      <alignment horizontal="right" vertical="center"/>
    </xf>
    <xf numFmtId="4" fontId="152" fillId="14" borderId="27" applyNumberFormat="0" applyProtection="0">
      <alignment horizontal="right" vertical="center"/>
    </xf>
    <xf numFmtId="4" fontId="152" fillId="14" borderId="27" applyNumberFormat="0" applyProtection="0">
      <alignment horizontal="right" vertical="center"/>
    </xf>
    <xf numFmtId="4" fontId="152" fillId="14" borderId="27" applyNumberFormat="0" applyProtection="0">
      <alignment horizontal="right" vertical="center"/>
    </xf>
    <xf numFmtId="4" fontId="152" fillId="14" borderId="27" applyNumberFormat="0" applyProtection="0">
      <alignment horizontal="right" vertical="center"/>
    </xf>
    <xf numFmtId="4" fontId="152" fillId="14" borderId="27" applyNumberFormat="0" applyProtection="0">
      <alignment horizontal="right" vertical="center"/>
    </xf>
    <xf numFmtId="4" fontId="152" fillId="14" borderId="27" applyNumberFormat="0" applyProtection="0">
      <alignment horizontal="right" vertical="center"/>
    </xf>
    <xf numFmtId="4" fontId="152" fillId="14" borderId="27" applyNumberFormat="0" applyProtection="0">
      <alignment horizontal="right" vertical="center"/>
    </xf>
    <xf numFmtId="4" fontId="152" fillId="14" borderId="27" applyNumberFormat="0" applyProtection="0">
      <alignment horizontal="right" vertical="center"/>
    </xf>
    <xf numFmtId="4" fontId="152" fillId="14" borderId="27" applyNumberFormat="0" applyProtection="0">
      <alignment horizontal="right" vertical="center"/>
    </xf>
    <xf numFmtId="4" fontId="152" fillId="14" borderId="27" applyNumberFormat="0" applyProtection="0">
      <alignment horizontal="right" vertical="center"/>
    </xf>
    <xf numFmtId="4" fontId="152" fillId="14" borderId="27" applyNumberFormat="0" applyProtection="0">
      <alignment horizontal="right" vertical="center"/>
    </xf>
    <xf numFmtId="4" fontId="152" fillId="14" borderId="27" applyNumberFormat="0" applyProtection="0">
      <alignment horizontal="right" vertical="center"/>
    </xf>
    <xf numFmtId="4" fontId="152" fillId="14" borderId="27" applyNumberFormat="0" applyProtection="0">
      <alignment horizontal="right" vertical="center"/>
    </xf>
    <xf numFmtId="4" fontId="152" fillId="15" borderId="27" applyNumberFormat="0" applyProtection="0">
      <alignment horizontal="right" vertical="center"/>
    </xf>
    <xf numFmtId="4" fontId="152" fillId="15" borderId="27" applyNumberFormat="0" applyProtection="0">
      <alignment horizontal="right" vertical="center"/>
    </xf>
    <xf numFmtId="0" fontId="15" fillId="0" borderId="0"/>
    <xf numFmtId="4" fontId="152" fillId="15" borderId="27" applyNumberFormat="0" applyProtection="0">
      <alignment horizontal="right" vertical="center"/>
    </xf>
    <xf numFmtId="4" fontId="152" fillId="15" borderId="27" applyNumberFormat="0" applyProtection="0">
      <alignment horizontal="right" vertical="center"/>
    </xf>
    <xf numFmtId="4" fontId="152" fillId="15" borderId="27" applyNumberFormat="0" applyProtection="0">
      <alignment horizontal="right" vertical="center"/>
    </xf>
    <xf numFmtId="4" fontId="152" fillId="15" borderId="27" applyNumberFormat="0" applyProtection="0">
      <alignment horizontal="right" vertical="center"/>
    </xf>
    <xf numFmtId="4" fontId="152" fillId="15" borderId="27" applyNumberFormat="0" applyProtection="0">
      <alignment horizontal="right" vertical="center"/>
    </xf>
    <xf numFmtId="4" fontId="152" fillId="15" borderId="27" applyNumberFormat="0" applyProtection="0">
      <alignment horizontal="right" vertical="center"/>
    </xf>
    <xf numFmtId="4" fontId="152" fillId="15" borderId="27" applyNumberFormat="0" applyProtection="0">
      <alignment horizontal="right" vertical="center"/>
    </xf>
    <xf numFmtId="4" fontId="152" fillId="15" borderId="27" applyNumberFormat="0" applyProtection="0">
      <alignment horizontal="right" vertical="center"/>
    </xf>
    <xf numFmtId="4" fontId="152" fillId="15" borderId="27" applyNumberFormat="0" applyProtection="0">
      <alignment horizontal="right" vertical="center"/>
    </xf>
    <xf numFmtId="4" fontId="152" fillId="15" borderId="27" applyNumberFormat="0" applyProtection="0">
      <alignment horizontal="right" vertical="center"/>
    </xf>
    <xf numFmtId="4" fontId="152" fillId="15" borderId="27" applyNumberFormat="0" applyProtection="0">
      <alignment horizontal="right" vertical="center"/>
    </xf>
    <xf numFmtId="4" fontId="152" fillId="15" borderId="27" applyNumberFormat="0" applyProtection="0">
      <alignment horizontal="right" vertical="center"/>
    </xf>
    <xf numFmtId="4" fontId="152" fillId="15" borderId="27" applyNumberFormat="0" applyProtection="0">
      <alignment horizontal="right" vertical="center"/>
    </xf>
    <xf numFmtId="4" fontId="152" fillId="15" borderId="27" applyNumberFormat="0" applyProtection="0">
      <alignment horizontal="right" vertical="center"/>
    </xf>
    <xf numFmtId="4" fontId="152" fillId="15" borderId="27" applyNumberFormat="0" applyProtection="0">
      <alignment horizontal="right" vertical="center"/>
    </xf>
    <xf numFmtId="4" fontId="152" fillId="15" borderId="27" applyNumberFormat="0" applyProtection="0">
      <alignment horizontal="right" vertical="center"/>
    </xf>
    <xf numFmtId="4" fontId="152" fillId="15" borderId="27" applyNumberFormat="0" applyProtection="0">
      <alignment horizontal="right" vertical="center"/>
    </xf>
    <xf numFmtId="4" fontId="152" fillId="16" borderId="27" applyNumberFormat="0" applyProtection="0">
      <alignment horizontal="right" vertical="center"/>
    </xf>
    <xf numFmtId="4" fontId="152" fillId="16" borderId="27" applyNumberFormat="0" applyProtection="0">
      <alignment horizontal="right" vertical="center"/>
    </xf>
    <xf numFmtId="0" fontId="15" fillId="0" borderId="0"/>
    <xf numFmtId="4" fontId="152" fillId="16" borderId="27" applyNumberFormat="0" applyProtection="0">
      <alignment horizontal="right" vertical="center"/>
    </xf>
    <xf numFmtId="4" fontId="152" fillId="16" borderId="27" applyNumberFormat="0" applyProtection="0">
      <alignment horizontal="right" vertical="center"/>
    </xf>
    <xf numFmtId="4" fontId="152" fillId="16" borderId="27" applyNumberFormat="0" applyProtection="0">
      <alignment horizontal="right" vertical="center"/>
    </xf>
    <xf numFmtId="4" fontId="152" fillId="16" borderId="27" applyNumberFormat="0" applyProtection="0">
      <alignment horizontal="right" vertical="center"/>
    </xf>
    <xf numFmtId="4" fontId="152" fillId="16" borderId="27" applyNumberFormat="0" applyProtection="0">
      <alignment horizontal="right" vertical="center"/>
    </xf>
    <xf numFmtId="4" fontId="152" fillId="16" borderId="27" applyNumberFormat="0" applyProtection="0">
      <alignment horizontal="right" vertical="center"/>
    </xf>
    <xf numFmtId="4" fontId="152" fillId="16" borderId="27" applyNumberFormat="0" applyProtection="0">
      <alignment horizontal="right" vertical="center"/>
    </xf>
    <xf numFmtId="4" fontId="152" fillId="16" borderId="27" applyNumberFormat="0" applyProtection="0">
      <alignment horizontal="right" vertical="center"/>
    </xf>
    <xf numFmtId="4" fontId="152" fillId="16" borderId="27" applyNumberFormat="0" applyProtection="0">
      <alignment horizontal="right" vertical="center"/>
    </xf>
    <xf numFmtId="4" fontId="152" fillId="16" borderId="27" applyNumberFormat="0" applyProtection="0">
      <alignment horizontal="right" vertical="center"/>
    </xf>
    <xf numFmtId="4" fontId="152" fillId="16" borderId="27" applyNumberFormat="0" applyProtection="0">
      <alignment horizontal="right" vertical="center"/>
    </xf>
    <xf numFmtId="4" fontId="152" fillId="16" borderId="27" applyNumberFormat="0" applyProtection="0">
      <alignment horizontal="right" vertical="center"/>
    </xf>
    <xf numFmtId="4" fontId="152" fillId="16" borderId="27" applyNumberFormat="0" applyProtection="0">
      <alignment horizontal="right" vertical="center"/>
    </xf>
    <xf numFmtId="4" fontId="152" fillId="16" borderId="27" applyNumberFormat="0" applyProtection="0">
      <alignment horizontal="right" vertical="center"/>
    </xf>
    <xf numFmtId="4" fontId="152" fillId="16" borderId="27" applyNumberFormat="0" applyProtection="0">
      <alignment horizontal="right" vertical="center"/>
    </xf>
    <xf numFmtId="4" fontId="152" fillId="16" borderId="27" applyNumberFormat="0" applyProtection="0">
      <alignment horizontal="right" vertical="center"/>
    </xf>
    <xf numFmtId="4" fontId="152" fillId="16" borderId="27" applyNumberFormat="0" applyProtection="0">
      <alignment horizontal="right" vertical="center"/>
    </xf>
    <xf numFmtId="4" fontId="152" fillId="17" borderId="27" applyNumberFormat="0" applyProtection="0">
      <alignment horizontal="right" vertical="center"/>
    </xf>
    <xf numFmtId="4" fontId="152" fillId="17" borderId="27" applyNumberFormat="0" applyProtection="0">
      <alignment horizontal="right" vertical="center"/>
    </xf>
    <xf numFmtId="0" fontId="15" fillId="0" borderId="0"/>
    <xf numFmtId="4" fontId="152" fillId="17" borderId="27" applyNumberFormat="0" applyProtection="0">
      <alignment horizontal="right" vertical="center"/>
    </xf>
    <xf numFmtId="4" fontId="152" fillId="17" borderId="27" applyNumberFormat="0" applyProtection="0">
      <alignment horizontal="right" vertical="center"/>
    </xf>
    <xf numFmtId="4" fontId="152" fillId="17" borderId="27" applyNumberFormat="0" applyProtection="0">
      <alignment horizontal="right" vertical="center"/>
    </xf>
    <xf numFmtId="4" fontId="152" fillId="17" borderId="27" applyNumberFormat="0" applyProtection="0">
      <alignment horizontal="right" vertical="center"/>
    </xf>
    <xf numFmtId="4" fontId="152" fillId="17" borderId="27" applyNumberFormat="0" applyProtection="0">
      <alignment horizontal="right" vertical="center"/>
    </xf>
    <xf numFmtId="4" fontId="152" fillId="17" borderId="27" applyNumberFormat="0" applyProtection="0">
      <alignment horizontal="right" vertical="center"/>
    </xf>
    <xf numFmtId="4" fontId="152" fillId="17" borderId="27" applyNumberFormat="0" applyProtection="0">
      <alignment horizontal="right" vertical="center"/>
    </xf>
    <xf numFmtId="4" fontId="152" fillId="17" borderId="27" applyNumberFormat="0" applyProtection="0">
      <alignment horizontal="right" vertical="center"/>
    </xf>
    <xf numFmtId="4" fontId="152" fillId="17" borderId="27" applyNumberFormat="0" applyProtection="0">
      <alignment horizontal="right" vertical="center"/>
    </xf>
    <xf numFmtId="4" fontId="152" fillId="17" borderId="27" applyNumberFormat="0" applyProtection="0">
      <alignment horizontal="right" vertical="center"/>
    </xf>
    <xf numFmtId="4" fontId="152" fillId="17" borderId="27" applyNumberFormat="0" applyProtection="0">
      <alignment horizontal="right" vertical="center"/>
    </xf>
    <xf numFmtId="4" fontId="152" fillId="17" borderId="27" applyNumberFormat="0" applyProtection="0">
      <alignment horizontal="right" vertical="center"/>
    </xf>
    <xf numFmtId="4" fontId="152" fillId="17" borderId="27" applyNumberFormat="0" applyProtection="0">
      <alignment horizontal="right" vertical="center"/>
    </xf>
    <xf numFmtId="4" fontId="152" fillId="17" borderId="27" applyNumberFormat="0" applyProtection="0">
      <alignment horizontal="right" vertical="center"/>
    </xf>
    <xf numFmtId="4" fontId="152" fillId="17" borderId="27" applyNumberFormat="0" applyProtection="0">
      <alignment horizontal="right" vertical="center"/>
    </xf>
    <xf numFmtId="4" fontId="152" fillId="17" borderId="27" applyNumberFormat="0" applyProtection="0">
      <alignment horizontal="right" vertical="center"/>
    </xf>
    <xf numFmtId="4" fontId="152" fillId="17" borderId="27" applyNumberFormat="0" applyProtection="0">
      <alignment horizontal="right" vertical="center"/>
    </xf>
    <xf numFmtId="4" fontId="152" fillId="18" borderId="27" applyNumberFormat="0" applyProtection="0">
      <alignment horizontal="right" vertical="center"/>
    </xf>
    <xf numFmtId="4" fontId="152" fillId="18" borderId="27" applyNumberFormat="0" applyProtection="0">
      <alignment horizontal="right" vertical="center"/>
    </xf>
    <xf numFmtId="0" fontId="15" fillId="0" borderId="0"/>
    <xf numFmtId="4" fontId="152" fillId="18" borderId="27" applyNumberFormat="0" applyProtection="0">
      <alignment horizontal="right" vertical="center"/>
    </xf>
    <xf numFmtId="4" fontId="152" fillId="18" borderId="27" applyNumberFormat="0" applyProtection="0">
      <alignment horizontal="right" vertical="center"/>
    </xf>
    <xf numFmtId="4" fontId="152" fillId="18" borderId="27" applyNumberFormat="0" applyProtection="0">
      <alignment horizontal="right" vertical="center"/>
    </xf>
    <xf numFmtId="4" fontId="152" fillId="18" borderId="27" applyNumberFormat="0" applyProtection="0">
      <alignment horizontal="right" vertical="center"/>
    </xf>
    <xf numFmtId="4" fontId="152" fillId="18" borderId="27" applyNumberFormat="0" applyProtection="0">
      <alignment horizontal="right" vertical="center"/>
    </xf>
    <xf numFmtId="4" fontId="152" fillId="18" borderId="27" applyNumberFormat="0" applyProtection="0">
      <alignment horizontal="right" vertical="center"/>
    </xf>
    <xf numFmtId="4" fontId="152" fillId="18" borderId="27" applyNumberFormat="0" applyProtection="0">
      <alignment horizontal="right" vertical="center"/>
    </xf>
    <xf numFmtId="4" fontId="152" fillId="18" borderId="27" applyNumberFormat="0" applyProtection="0">
      <alignment horizontal="right" vertical="center"/>
    </xf>
    <xf numFmtId="4" fontId="152" fillId="18" borderId="27" applyNumberFormat="0" applyProtection="0">
      <alignment horizontal="right" vertical="center"/>
    </xf>
    <xf numFmtId="4" fontId="152" fillId="18" borderId="27" applyNumberFormat="0" applyProtection="0">
      <alignment horizontal="right" vertical="center"/>
    </xf>
    <xf numFmtId="4" fontId="152" fillId="18" borderId="27" applyNumberFormat="0" applyProtection="0">
      <alignment horizontal="right" vertical="center"/>
    </xf>
    <xf numFmtId="4" fontId="152" fillId="18" borderId="27" applyNumberFormat="0" applyProtection="0">
      <alignment horizontal="right" vertical="center"/>
    </xf>
    <xf numFmtId="4" fontId="152" fillId="18" borderId="27" applyNumberFormat="0" applyProtection="0">
      <alignment horizontal="right" vertical="center"/>
    </xf>
    <xf numFmtId="4" fontId="152" fillId="18" borderId="27" applyNumberFormat="0" applyProtection="0">
      <alignment horizontal="right" vertical="center"/>
    </xf>
    <xf numFmtId="4" fontId="152" fillId="18" borderId="27" applyNumberFormat="0" applyProtection="0">
      <alignment horizontal="right" vertical="center"/>
    </xf>
    <xf numFmtId="4" fontId="152" fillId="18" borderId="27" applyNumberFormat="0" applyProtection="0">
      <alignment horizontal="right" vertical="center"/>
    </xf>
    <xf numFmtId="4" fontId="152" fillId="18" borderId="27" applyNumberFormat="0" applyProtection="0">
      <alignment horizontal="right" vertical="center"/>
    </xf>
    <xf numFmtId="4" fontId="152" fillId="19" borderId="27" applyNumberFormat="0" applyProtection="0">
      <alignment horizontal="right" vertical="center"/>
    </xf>
    <xf numFmtId="4" fontId="152" fillId="19" borderId="27" applyNumberFormat="0" applyProtection="0">
      <alignment horizontal="right" vertical="center"/>
    </xf>
    <xf numFmtId="0" fontId="15" fillId="0" borderId="0"/>
    <xf numFmtId="4" fontId="152" fillId="19" borderId="27" applyNumberFormat="0" applyProtection="0">
      <alignment horizontal="right" vertical="center"/>
    </xf>
    <xf numFmtId="4" fontId="152" fillId="19" borderId="27" applyNumberFormat="0" applyProtection="0">
      <alignment horizontal="right" vertical="center"/>
    </xf>
    <xf numFmtId="4" fontId="152" fillId="19" borderId="27" applyNumberFormat="0" applyProtection="0">
      <alignment horizontal="right" vertical="center"/>
    </xf>
    <xf numFmtId="4" fontId="152" fillId="19" borderId="27" applyNumberFormat="0" applyProtection="0">
      <alignment horizontal="right" vertical="center"/>
    </xf>
    <xf numFmtId="4" fontId="152" fillId="19" borderId="27" applyNumberFormat="0" applyProtection="0">
      <alignment horizontal="right" vertical="center"/>
    </xf>
    <xf numFmtId="4" fontId="152" fillId="19" borderId="27" applyNumberFormat="0" applyProtection="0">
      <alignment horizontal="right" vertical="center"/>
    </xf>
    <xf numFmtId="4" fontId="152" fillId="19" borderId="27" applyNumberFormat="0" applyProtection="0">
      <alignment horizontal="right" vertical="center"/>
    </xf>
    <xf numFmtId="4" fontId="152" fillId="19" borderId="27" applyNumberFormat="0" applyProtection="0">
      <alignment horizontal="right" vertical="center"/>
    </xf>
    <xf numFmtId="4" fontId="152" fillId="19" borderId="27" applyNumberFormat="0" applyProtection="0">
      <alignment horizontal="right" vertical="center"/>
    </xf>
    <xf numFmtId="4" fontId="152" fillId="19" borderId="27" applyNumberFormat="0" applyProtection="0">
      <alignment horizontal="right" vertical="center"/>
    </xf>
    <xf numFmtId="4" fontId="152" fillId="19" borderId="27" applyNumberFormat="0" applyProtection="0">
      <alignment horizontal="right" vertical="center"/>
    </xf>
    <xf numFmtId="4" fontId="152" fillId="19" borderId="27" applyNumberFormat="0" applyProtection="0">
      <alignment horizontal="right" vertical="center"/>
    </xf>
    <xf numFmtId="4" fontId="152" fillId="19" borderId="27" applyNumberFormat="0" applyProtection="0">
      <alignment horizontal="right" vertical="center"/>
    </xf>
    <xf numFmtId="4" fontId="152" fillId="19" borderId="27" applyNumberFormat="0" applyProtection="0">
      <alignment horizontal="right" vertical="center"/>
    </xf>
    <xf numFmtId="4" fontId="152" fillId="19" borderId="27" applyNumberFormat="0" applyProtection="0">
      <alignment horizontal="right" vertical="center"/>
    </xf>
    <xf numFmtId="4" fontId="152" fillId="19" borderId="27" applyNumberFormat="0" applyProtection="0">
      <alignment horizontal="right" vertical="center"/>
    </xf>
    <xf numFmtId="4" fontId="152" fillId="19" borderId="27" applyNumberFormat="0" applyProtection="0">
      <alignment horizontal="right" vertical="center"/>
    </xf>
    <xf numFmtId="4" fontId="152" fillId="71" borderId="28" applyNumberFormat="0" applyProtection="0">
      <alignment horizontal="left" vertical="center" indent="1"/>
    </xf>
    <xf numFmtId="4" fontId="152" fillId="71" borderId="28" applyNumberFormat="0" applyProtection="0">
      <alignment horizontal="left" vertical="center" indent="1"/>
    </xf>
    <xf numFmtId="0" fontId="15" fillId="0" borderId="0"/>
    <xf numFmtId="4" fontId="152" fillId="71" borderId="28" applyNumberFormat="0" applyProtection="0">
      <alignment horizontal="left" vertical="center" indent="1"/>
    </xf>
    <xf numFmtId="4" fontId="152" fillId="71" borderId="28" applyNumberFormat="0" applyProtection="0">
      <alignment horizontal="left" vertical="center" indent="1"/>
    </xf>
    <xf numFmtId="4" fontId="152" fillId="71" borderId="28" applyNumberFormat="0" applyProtection="0">
      <alignment horizontal="left" vertical="center" indent="1"/>
    </xf>
    <xf numFmtId="4" fontId="152" fillId="71" borderId="28" applyNumberFormat="0" applyProtection="0">
      <alignment horizontal="left" vertical="center" indent="1"/>
    </xf>
    <xf numFmtId="4" fontId="152" fillId="71" borderId="28" applyNumberFormat="0" applyProtection="0">
      <alignment horizontal="left" vertical="center" indent="1"/>
    </xf>
    <xf numFmtId="4" fontId="152" fillId="71" borderId="28" applyNumberFormat="0" applyProtection="0">
      <alignment horizontal="left" vertical="center" indent="1"/>
    </xf>
    <xf numFmtId="4" fontId="152" fillId="71" borderId="28" applyNumberFormat="0" applyProtection="0">
      <alignment horizontal="left" vertical="center" indent="1"/>
    </xf>
    <xf numFmtId="4" fontId="152" fillId="71" borderId="28" applyNumberFormat="0" applyProtection="0">
      <alignment horizontal="left" vertical="center" indent="1"/>
    </xf>
    <xf numFmtId="4" fontId="152" fillId="71" borderId="28" applyNumberFormat="0" applyProtection="0">
      <alignment horizontal="left" vertical="center" indent="1"/>
    </xf>
    <xf numFmtId="4" fontId="152" fillId="71" borderId="28" applyNumberFormat="0" applyProtection="0">
      <alignment horizontal="left" vertical="center" indent="1"/>
    </xf>
    <xf numFmtId="4" fontId="152" fillId="71" borderId="28" applyNumberFormat="0" applyProtection="0">
      <alignment horizontal="left" vertical="center" indent="1"/>
    </xf>
    <xf numFmtId="4" fontId="152" fillId="71" borderId="28" applyNumberFormat="0" applyProtection="0">
      <alignment horizontal="left" vertical="center" indent="1"/>
    </xf>
    <xf numFmtId="4" fontId="152" fillId="71" borderId="28" applyNumberFormat="0" applyProtection="0">
      <alignment horizontal="left" vertical="center" indent="1"/>
    </xf>
    <xf numFmtId="4" fontId="152" fillId="71" borderId="28" applyNumberFormat="0" applyProtection="0">
      <alignment horizontal="left" vertical="center" indent="1"/>
    </xf>
    <xf numFmtId="4" fontId="152" fillId="71" borderId="28" applyNumberFormat="0" applyProtection="0">
      <alignment horizontal="left" vertical="center" indent="1"/>
    </xf>
    <xf numFmtId="4" fontId="152" fillId="71" borderId="28" applyNumberFormat="0" applyProtection="0">
      <alignment horizontal="left" vertical="center" indent="1"/>
    </xf>
    <xf numFmtId="4" fontId="152" fillId="71" borderId="28" applyNumberFormat="0" applyProtection="0">
      <alignment horizontal="left" vertical="center" indent="1"/>
    </xf>
    <xf numFmtId="4" fontId="170" fillId="72" borderId="28" applyNumberFormat="0" applyProtection="0">
      <alignment horizontal="left" vertical="center" indent="1"/>
    </xf>
    <xf numFmtId="4" fontId="170" fillId="72" borderId="28" applyNumberFormat="0" applyProtection="0">
      <alignment horizontal="left" vertical="center" indent="1"/>
    </xf>
    <xf numFmtId="0" fontId="15" fillId="0" borderId="0"/>
    <xf numFmtId="4" fontId="170" fillId="72" borderId="28" applyNumberFormat="0" applyProtection="0">
      <alignment horizontal="left" vertical="center" indent="1"/>
    </xf>
    <xf numFmtId="4" fontId="170" fillId="72" borderId="28" applyNumberFormat="0" applyProtection="0">
      <alignment horizontal="left" vertical="center" indent="1"/>
    </xf>
    <xf numFmtId="4" fontId="170" fillId="72" borderId="28" applyNumberFormat="0" applyProtection="0">
      <alignment horizontal="left" vertical="center" indent="1"/>
    </xf>
    <xf numFmtId="4" fontId="170" fillId="72" borderId="28" applyNumberFormat="0" applyProtection="0">
      <alignment horizontal="left" vertical="center" indent="1"/>
    </xf>
    <xf numFmtId="4" fontId="170" fillId="72" borderId="28" applyNumberFormat="0" applyProtection="0">
      <alignment horizontal="left" vertical="center" indent="1"/>
    </xf>
    <xf numFmtId="4" fontId="170" fillId="72" borderId="28" applyNumberFormat="0" applyProtection="0">
      <alignment horizontal="left" vertical="center" indent="1"/>
    </xf>
    <xf numFmtId="4" fontId="170" fillId="72" borderId="28" applyNumberFormat="0" applyProtection="0">
      <alignment horizontal="left" vertical="center" indent="1"/>
    </xf>
    <xf numFmtId="4" fontId="170" fillId="72" borderId="28" applyNumberFormat="0" applyProtection="0">
      <alignment horizontal="left" vertical="center" indent="1"/>
    </xf>
    <xf numFmtId="4" fontId="170" fillId="72" borderId="28" applyNumberFormat="0" applyProtection="0">
      <alignment horizontal="left" vertical="center" indent="1"/>
    </xf>
    <xf numFmtId="4" fontId="170" fillId="72" borderId="28" applyNumberFormat="0" applyProtection="0">
      <alignment horizontal="left" vertical="center" indent="1"/>
    </xf>
    <xf numFmtId="4" fontId="170" fillId="72" borderId="28" applyNumberFormat="0" applyProtection="0">
      <alignment horizontal="left" vertical="center" indent="1"/>
    </xf>
    <xf numFmtId="4" fontId="170" fillId="72" borderId="28" applyNumberFormat="0" applyProtection="0">
      <alignment horizontal="left" vertical="center" indent="1"/>
    </xf>
    <xf numFmtId="4" fontId="170" fillId="72" borderId="28" applyNumberFormat="0" applyProtection="0">
      <alignment horizontal="left" vertical="center" indent="1"/>
    </xf>
    <xf numFmtId="4" fontId="170" fillId="72" borderId="28" applyNumberFormat="0" applyProtection="0">
      <alignment horizontal="left" vertical="center" indent="1"/>
    </xf>
    <xf numFmtId="4" fontId="170" fillId="72" borderId="28" applyNumberFormat="0" applyProtection="0">
      <alignment horizontal="left" vertical="center" indent="1"/>
    </xf>
    <xf numFmtId="4" fontId="170" fillId="72" borderId="28" applyNumberFormat="0" applyProtection="0">
      <alignment horizontal="left" vertical="center" indent="1"/>
    </xf>
    <xf numFmtId="4" fontId="170" fillId="72" borderId="28" applyNumberFormat="0" applyProtection="0">
      <alignment horizontal="left" vertical="center" indent="1"/>
    </xf>
    <xf numFmtId="4" fontId="170" fillId="72" borderId="28" applyNumberFormat="0" applyProtection="0">
      <alignment horizontal="left" vertical="center" indent="1"/>
    </xf>
    <xf numFmtId="4" fontId="170" fillId="72" borderId="28" applyNumberFormat="0" applyProtection="0">
      <alignment horizontal="left" vertical="center" indent="1"/>
    </xf>
    <xf numFmtId="0" fontId="15" fillId="0" borderId="0"/>
    <xf numFmtId="4" fontId="170" fillId="72" borderId="28" applyNumberFormat="0" applyProtection="0">
      <alignment horizontal="left" vertical="center" indent="1"/>
    </xf>
    <xf numFmtId="4" fontId="170" fillId="72" borderId="28" applyNumberFormat="0" applyProtection="0">
      <alignment horizontal="left" vertical="center" indent="1"/>
    </xf>
    <xf numFmtId="4" fontId="170" fillId="72" borderId="28" applyNumberFormat="0" applyProtection="0">
      <alignment horizontal="left" vertical="center" indent="1"/>
    </xf>
    <xf numFmtId="4" fontId="170" fillId="72" borderId="28" applyNumberFormat="0" applyProtection="0">
      <alignment horizontal="left" vertical="center" indent="1"/>
    </xf>
    <xf numFmtId="4" fontId="170" fillId="72" borderId="28" applyNumberFormat="0" applyProtection="0">
      <alignment horizontal="left" vertical="center" indent="1"/>
    </xf>
    <xf numFmtId="4" fontId="170" fillId="72" borderId="28" applyNumberFormat="0" applyProtection="0">
      <alignment horizontal="left" vertical="center" indent="1"/>
    </xf>
    <xf numFmtId="4" fontId="170" fillId="72" borderId="28" applyNumberFormat="0" applyProtection="0">
      <alignment horizontal="left" vertical="center" indent="1"/>
    </xf>
    <xf numFmtId="4" fontId="170" fillId="72" borderId="28" applyNumberFormat="0" applyProtection="0">
      <alignment horizontal="left" vertical="center" indent="1"/>
    </xf>
    <xf numFmtId="4" fontId="170" fillId="72" borderId="28" applyNumberFormat="0" applyProtection="0">
      <alignment horizontal="left" vertical="center" indent="1"/>
    </xf>
    <xf numFmtId="4" fontId="170" fillId="72" borderId="28" applyNumberFormat="0" applyProtection="0">
      <alignment horizontal="left" vertical="center" indent="1"/>
    </xf>
    <xf numFmtId="4" fontId="170" fillId="72" borderId="28" applyNumberFormat="0" applyProtection="0">
      <alignment horizontal="left" vertical="center" indent="1"/>
    </xf>
    <xf numFmtId="4" fontId="170" fillId="72" borderId="28" applyNumberFormat="0" applyProtection="0">
      <alignment horizontal="left" vertical="center" indent="1"/>
    </xf>
    <xf numFmtId="4" fontId="170" fillId="72" borderId="28" applyNumberFormat="0" applyProtection="0">
      <alignment horizontal="left" vertical="center" indent="1"/>
    </xf>
    <xf numFmtId="4" fontId="170" fillId="72" borderId="28" applyNumberFormat="0" applyProtection="0">
      <alignment horizontal="left" vertical="center" indent="1"/>
    </xf>
    <xf numFmtId="4" fontId="170" fillId="72" borderId="28" applyNumberFormat="0" applyProtection="0">
      <alignment horizontal="left" vertical="center" indent="1"/>
    </xf>
    <xf numFmtId="4" fontId="170" fillId="72" borderId="28" applyNumberFormat="0" applyProtection="0">
      <alignment horizontal="left" vertical="center" indent="1"/>
    </xf>
    <xf numFmtId="4" fontId="170" fillId="72" borderId="28" applyNumberFormat="0" applyProtection="0">
      <alignment horizontal="left" vertical="center" indent="1"/>
    </xf>
    <xf numFmtId="4" fontId="152" fillId="2" borderId="27" applyNumberFormat="0" applyProtection="0">
      <alignment horizontal="right" vertical="center"/>
    </xf>
    <xf numFmtId="4" fontId="152" fillId="2" borderId="27" applyNumberFormat="0" applyProtection="0">
      <alignment horizontal="right" vertical="center"/>
    </xf>
    <xf numFmtId="0" fontId="15" fillId="0" borderId="0"/>
    <xf numFmtId="4" fontId="152" fillId="2" borderId="27" applyNumberFormat="0" applyProtection="0">
      <alignment horizontal="right" vertical="center"/>
    </xf>
    <xf numFmtId="4" fontId="152" fillId="2" borderId="27" applyNumberFormat="0" applyProtection="0">
      <alignment horizontal="right" vertical="center"/>
    </xf>
    <xf numFmtId="4" fontId="152" fillId="2" borderId="27" applyNumberFormat="0" applyProtection="0">
      <alignment horizontal="right" vertical="center"/>
    </xf>
    <xf numFmtId="4" fontId="152" fillId="2" borderId="27" applyNumberFormat="0" applyProtection="0">
      <alignment horizontal="right" vertical="center"/>
    </xf>
    <xf numFmtId="4" fontId="152" fillId="2" borderId="27" applyNumberFormat="0" applyProtection="0">
      <alignment horizontal="right" vertical="center"/>
    </xf>
    <xf numFmtId="4" fontId="152" fillId="2" borderId="27" applyNumberFormat="0" applyProtection="0">
      <alignment horizontal="right" vertical="center"/>
    </xf>
    <xf numFmtId="4" fontId="152" fillId="2" borderId="27" applyNumberFormat="0" applyProtection="0">
      <alignment horizontal="right" vertical="center"/>
    </xf>
    <xf numFmtId="4" fontId="152" fillId="2" borderId="27" applyNumberFormat="0" applyProtection="0">
      <alignment horizontal="right" vertical="center"/>
    </xf>
    <xf numFmtId="4" fontId="152" fillId="2" borderId="27" applyNumberFormat="0" applyProtection="0">
      <alignment horizontal="right" vertical="center"/>
    </xf>
    <xf numFmtId="4" fontId="152" fillId="2" borderId="27" applyNumberFormat="0" applyProtection="0">
      <alignment horizontal="right" vertical="center"/>
    </xf>
    <xf numFmtId="4" fontId="152" fillId="2" borderId="27" applyNumberFormat="0" applyProtection="0">
      <alignment horizontal="right" vertical="center"/>
    </xf>
    <xf numFmtId="4" fontId="152" fillId="2" borderId="27" applyNumberFormat="0" applyProtection="0">
      <alignment horizontal="right" vertical="center"/>
    </xf>
    <xf numFmtId="4" fontId="152" fillId="2" borderId="27" applyNumberFormat="0" applyProtection="0">
      <alignment horizontal="right" vertical="center"/>
    </xf>
    <xf numFmtId="4" fontId="152" fillId="2" borderId="27" applyNumberFormat="0" applyProtection="0">
      <alignment horizontal="right" vertical="center"/>
    </xf>
    <xf numFmtId="4" fontId="152" fillId="2" borderId="27" applyNumberFormat="0" applyProtection="0">
      <alignment horizontal="right" vertical="center"/>
    </xf>
    <xf numFmtId="4" fontId="152" fillId="2" borderId="27" applyNumberFormat="0" applyProtection="0">
      <alignment horizontal="right" vertical="center"/>
    </xf>
    <xf numFmtId="4" fontId="152" fillId="2" borderId="27" applyNumberFormat="0" applyProtection="0">
      <alignment horizontal="right" vertical="center"/>
    </xf>
    <xf numFmtId="4" fontId="152" fillId="9" borderId="28" applyNumberFormat="0" applyProtection="0">
      <alignment horizontal="left" vertical="center" indent="1"/>
    </xf>
    <xf numFmtId="4" fontId="152" fillId="9" borderId="28" applyNumberFormat="0" applyProtection="0">
      <alignment horizontal="left" vertical="center" indent="1"/>
    </xf>
    <xf numFmtId="0" fontId="15" fillId="0" borderId="0"/>
    <xf numFmtId="4" fontId="152" fillId="9" borderId="28" applyNumberFormat="0" applyProtection="0">
      <alignment horizontal="left" vertical="center" indent="1"/>
    </xf>
    <xf numFmtId="4" fontId="152" fillId="9" borderId="28" applyNumberFormat="0" applyProtection="0">
      <alignment horizontal="left" vertical="center" indent="1"/>
    </xf>
    <xf numFmtId="4" fontId="152" fillId="9" borderId="28" applyNumberFormat="0" applyProtection="0">
      <alignment horizontal="left" vertical="center" indent="1"/>
    </xf>
    <xf numFmtId="4" fontId="152" fillId="9" borderId="28" applyNumberFormat="0" applyProtection="0">
      <alignment horizontal="left" vertical="center" indent="1"/>
    </xf>
    <xf numFmtId="4" fontId="152" fillId="9" borderId="28" applyNumberFormat="0" applyProtection="0">
      <alignment horizontal="left" vertical="center" indent="1"/>
    </xf>
    <xf numFmtId="4" fontId="152" fillId="9" borderId="28" applyNumberFormat="0" applyProtection="0">
      <alignment horizontal="left" vertical="center" indent="1"/>
    </xf>
    <xf numFmtId="4" fontId="152" fillId="9" borderId="28" applyNumberFormat="0" applyProtection="0">
      <alignment horizontal="left" vertical="center" indent="1"/>
    </xf>
    <xf numFmtId="4" fontId="152" fillId="9" borderId="28" applyNumberFormat="0" applyProtection="0">
      <alignment horizontal="left" vertical="center" indent="1"/>
    </xf>
    <xf numFmtId="4" fontId="152" fillId="9" borderId="28" applyNumberFormat="0" applyProtection="0">
      <alignment horizontal="left" vertical="center" indent="1"/>
    </xf>
    <xf numFmtId="4" fontId="152" fillId="9" borderId="28" applyNumberFormat="0" applyProtection="0">
      <alignment horizontal="left" vertical="center" indent="1"/>
    </xf>
    <xf numFmtId="4" fontId="152" fillId="9" borderId="28" applyNumberFormat="0" applyProtection="0">
      <alignment horizontal="left" vertical="center" indent="1"/>
    </xf>
    <xf numFmtId="4" fontId="152" fillId="9" borderId="28" applyNumberFormat="0" applyProtection="0">
      <alignment horizontal="left" vertical="center" indent="1"/>
    </xf>
    <xf numFmtId="4" fontId="152" fillId="9" borderId="28" applyNumberFormat="0" applyProtection="0">
      <alignment horizontal="left" vertical="center" indent="1"/>
    </xf>
    <xf numFmtId="4" fontId="152" fillId="9" borderId="28" applyNumberFormat="0" applyProtection="0">
      <alignment horizontal="left" vertical="center" indent="1"/>
    </xf>
    <xf numFmtId="4" fontId="152" fillId="9" borderId="28" applyNumberFormat="0" applyProtection="0">
      <alignment horizontal="left" vertical="center" indent="1"/>
    </xf>
    <xf numFmtId="4" fontId="152" fillId="9" borderId="28" applyNumberFormat="0" applyProtection="0">
      <alignment horizontal="left" vertical="center" indent="1"/>
    </xf>
    <xf numFmtId="4" fontId="152" fillId="9" borderId="28" applyNumberFormat="0" applyProtection="0">
      <alignment horizontal="left" vertical="center" indent="1"/>
    </xf>
    <xf numFmtId="4" fontId="152" fillId="2" borderId="28" applyNumberFormat="0" applyProtection="0">
      <alignment horizontal="left" vertical="center" indent="1"/>
    </xf>
    <xf numFmtId="4" fontId="152" fillId="2" borderId="28" applyNumberFormat="0" applyProtection="0">
      <alignment horizontal="left" vertical="center" indent="1"/>
    </xf>
    <xf numFmtId="0" fontId="15" fillId="0" borderId="0"/>
    <xf numFmtId="4" fontId="152" fillId="2" borderId="28" applyNumberFormat="0" applyProtection="0">
      <alignment horizontal="left" vertical="center" indent="1"/>
    </xf>
    <xf numFmtId="4" fontId="152" fillId="2" borderId="28" applyNumberFormat="0" applyProtection="0">
      <alignment horizontal="left" vertical="center" indent="1"/>
    </xf>
    <xf numFmtId="4" fontId="152" fillId="2" borderId="28" applyNumberFormat="0" applyProtection="0">
      <alignment horizontal="left" vertical="center" indent="1"/>
    </xf>
    <xf numFmtId="4" fontId="152" fillId="2" borderId="28" applyNumberFormat="0" applyProtection="0">
      <alignment horizontal="left" vertical="center" indent="1"/>
    </xf>
    <xf numFmtId="4" fontId="152" fillId="2" borderId="28" applyNumberFormat="0" applyProtection="0">
      <alignment horizontal="left" vertical="center" indent="1"/>
    </xf>
    <xf numFmtId="4" fontId="152" fillId="2" borderId="28" applyNumberFormat="0" applyProtection="0">
      <alignment horizontal="left" vertical="center" indent="1"/>
    </xf>
    <xf numFmtId="4" fontId="152" fillId="2" borderId="28" applyNumberFormat="0" applyProtection="0">
      <alignment horizontal="left" vertical="center" indent="1"/>
    </xf>
    <xf numFmtId="4" fontId="152" fillId="2" borderId="28" applyNumberFormat="0" applyProtection="0">
      <alignment horizontal="left" vertical="center" indent="1"/>
    </xf>
    <xf numFmtId="4" fontId="152" fillId="2" borderId="28" applyNumberFormat="0" applyProtection="0">
      <alignment horizontal="left" vertical="center" indent="1"/>
    </xf>
    <xf numFmtId="4" fontId="152" fillId="2" borderId="28" applyNumberFormat="0" applyProtection="0">
      <alignment horizontal="left" vertical="center" indent="1"/>
    </xf>
    <xf numFmtId="4" fontId="152" fillId="2" borderId="28" applyNumberFormat="0" applyProtection="0">
      <alignment horizontal="left" vertical="center" indent="1"/>
    </xf>
    <xf numFmtId="4" fontId="152" fillId="2" borderId="28" applyNumberFormat="0" applyProtection="0">
      <alignment horizontal="left" vertical="center" indent="1"/>
    </xf>
    <xf numFmtId="4" fontId="152" fillId="2" borderId="28" applyNumberFormat="0" applyProtection="0">
      <alignment horizontal="left" vertical="center" indent="1"/>
    </xf>
    <xf numFmtId="4" fontId="152" fillId="2" borderId="28" applyNumberFormat="0" applyProtection="0">
      <alignment horizontal="left" vertical="center" indent="1"/>
    </xf>
    <xf numFmtId="4" fontId="152" fillId="2" borderId="28" applyNumberFormat="0" applyProtection="0">
      <alignment horizontal="left" vertical="center" indent="1"/>
    </xf>
    <xf numFmtId="4" fontId="152" fillId="2" borderId="28" applyNumberFormat="0" applyProtection="0">
      <alignment horizontal="left" vertical="center" indent="1"/>
    </xf>
    <xf numFmtId="4" fontId="152" fillId="2" borderId="28" applyNumberFormat="0" applyProtection="0">
      <alignment horizontal="left" vertical="center" indent="1"/>
    </xf>
    <xf numFmtId="0" fontId="152" fillId="73" borderId="27" applyNumberFormat="0" applyProtection="0">
      <alignment horizontal="left" vertical="center" indent="1"/>
    </xf>
    <xf numFmtId="0" fontId="152" fillId="73" borderId="27" applyNumberFormat="0" applyProtection="0">
      <alignment horizontal="left" vertical="center" indent="1"/>
    </xf>
    <xf numFmtId="0" fontId="15" fillId="74" borderId="26" applyNumberFormat="0" applyProtection="0">
      <alignment horizontal="left" vertical="center" indent="1"/>
    </xf>
    <xf numFmtId="0" fontId="152" fillId="73" borderId="27" applyNumberFormat="0" applyProtection="0">
      <alignment horizontal="left" vertical="center" indent="1"/>
    </xf>
    <xf numFmtId="0" fontId="152" fillId="73" borderId="27" applyNumberFormat="0" applyProtection="0">
      <alignment horizontal="left" vertical="center" indent="1"/>
    </xf>
    <xf numFmtId="0" fontId="15" fillId="0" borderId="0"/>
    <xf numFmtId="0" fontId="152" fillId="73" borderId="27" applyNumberFormat="0" applyProtection="0">
      <alignment horizontal="left" vertical="center" indent="1"/>
    </xf>
    <xf numFmtId="0" fontId="152" fillId="73" borderId="27" applyNumberFormat="0" applyProtection="0">
      <alignment horizontal="left" vertical="center" indent="1"/>
    </xf>
    <xf numFmtId="0" fontId="152" fillId="73" borderId="27" applyNumberFormat="0" applyProtection="0">
      <alignment horizontal="left" vertical="center" indent="1"/>
    </xf>
    <xf numFmtId="0" fontId="152" fillId="73" borderId="27" applyNumberFormat="0" applyProtection="0">
      <alignment horizontal="left" vertical="center" indent="1"/>
    </xf>
    <xf numFmtId="0" fontId="152" fillId="73" borderId="27" applyNumberFormat="0" applyProtection="0">
      <alignment horizontal="left" vertical="center" indent="1"/>
    </xf>
    <xf numFmtId="0" fontId="152" fillId="73" borderId="27" applyNumberFormat="0" applyProtection="0">
      <alignment horizontal="left" vertical="center" indent="1"/>
    </xf>
    <xf numFmtId="0" fontId="152" fillId="73" borderId="27" applyNumberFormat="0" applyProtection="0">
      <alignment horizontal="left" vertical="center" indent="1"/>
    </xf>
    <xf numFmtId="0" fontId="152" fillId="73" borderId="27" applyNumberFormat="0" applyProtection="0">
      <alignment horizontal="left" vertical="center" indent="1"/>
    </xf>
    <xf numFmtId="0" fontId="152" fillId="73" borderId="27" applyNumberFormat="0" applyProtection="0">
      <alignment horizontal="left" vertical="center" indent="1"/>
    </xf>
    <xf numFmtId="0" fontId="152" fillId="73" borderId="27" applyNumberFormat="0" applyProtection="0">
      <alignment horizontal="left" vertical="center" indent="1"/>
    </xf>
    <xf numFmtId="0" fontId="152" fillId="73" borderId="27" applyNumberFormat="0" applyProtection="0">
      <alignment horizontal="left" vertical="center" indent="1"/>
    </xf>
    <xf numFmtId="0" fontId="152" fillId="73" borderId="27" applyNumberFormat="0" applyProtection="0">
      <alignment horizontal="left" vertical="center" indent="1"/>
    </xf>
    <xf numFmtId="0" fontId="152" fillId="73" borderId="27" applyNumberFormat="0" applyProtection="0">
      <alignment horizontal="left" vertical="center" indent="1"/>
    </xf>
    <xf numFmtId="0" fontId="152" fillId="73" borderId="27" applyNumberFormat="0" applyProtection="0">
      <alignment horizontal="left" vertical="center" indent="1"/>
    </xf>
    <xf numFmtId="0" fontId="152" fillId="73" borderId="27" applyNumberFormat="0" applyProtection="0">
      <alignment horizontal="left" vertical="center" indent="1"/>
    </xf>
    <xf numFmtId="0" fontId="152" fillId="72" borderId="1" applyNumberFormat="0" applyProtection="0">
      <alignment horizontal="left" vertical="top" indent="1"/>
    </xf>
    <xf numFmtId="0" fontId="152" fillId="72" borderId="1" applyNumberFormat="0" applyProtection="0">
      <alignment horizontal="left" vertical="top" indent="1"/>
    </xf>
    <xf numFmtId="0" fontId="15" fillId="0" borderId="0"/>
    <xf numFmtId="0" fontId="152" fillId="72" borderId="1" applyNumberFormat="0" applyProtection="0">
      <alignment horizontal="left" vertical="top" indent="1"/>
    </xf>
    <xf numFmtId="0" fontId="152" fillId="72" borderId="1" applyNumberFormat="0" applyProtection="0">
      <alignment horizontal="left" vertical="top" indent="1"/>
    </xf>
    <xf numFmtId="0" fontId="152" fillId="72" borderId="1" applyNumberFormat="0" applyProtection="0">
      <alignment horizontal="left" vertical="top" indent="1"/>
    </xf>
    <xf numFmtId="0" fontId="152" fillId="72" borderId="1" applyNumberFormat="0" applyProtection="0">
      <alignment horizontal="left" vertical="top" indent="1"/>
    </xf>
    <xf numFmtId="0" fontId="152" fillId="72" borderId="1" applyNumberFormat="0" applyProtection="0">
      <alignment horizontal="left" vertical="top" indent="1"/>
    </xf>
    <xf numFmtId="0" fontId="152" fillId="72" borderId="1" applyNumberFormat="0" applyProtection="0">
      <alignment horizontal="left" vertical="top" indent="1"/>
    </xf>
    <xf numFmtId="0" fontId="152" fillId="72" borderId="1" applyNumberFormat="0" applyProtection="0">
      <alignment horizontal="left" vertical="top" indent="1"/>
    </xf>
    <xf numFmtId="0" fontId="152" fillId="72" borderId="1" applyNumberFormat="0" applyProtection="0">
      <alignment horizontal="left" vertical="top" indent="1"/>
    </xf>
    <xf numFmtId="0" fontId="152" fillId="72" borderId="1" applyNumberFormat="0" applyProtection="0">
      <alignment horizontal="left" vertical="top" indent="1"/>
    </xf>
    <xf numFmtId="0" fontId="152" fillId="72" borderId="1" applyNumberFormat="0" applyProtection="0">
      <alignment horizontal="left" vertical="top" indent="1"/>
    </xf>
    <xf numFmtId="0" fontId="152" fillId="72" borderId="1" applyNumberFormat="0" applyProtection="0">
      <alignment horizontal="left" vertical="top" indent="1"/>
    </xf>
    <xf numFmtId="0" fontId="152" fillId="72" borderId="1" applyNumberFormat="0" applyProtection="0">
      <alignment horizontal="left" vertical="top" indent="1"/>
    </xf>
    <xf numFmtId="0" fontId="152" fillId="72" borderId="1" applyNumberFormat="0" applyProtection="0">
      <alignment horizontal="left" vertical="top" indent="1"/>
    </xf>
    <xf numFmtId="0" fontId="152" fillId="72" borderId="1" applyNumberFormat="0" applyProtection="0">
      <alignment horizontal="left" vertical="top" indent="1"/>
    </xf>
    <xf numFmtId="0" fontId="152" fillId="72" borderId="1" applyNumberFormat="0" applyProtection="0">
      <alignment horizontal="left" vertical="top" indent="1"/>
    </xf>
    <xf numFmtId="0" fontId="152" fillId="72" borderId="1" applyNumberFormat="0" applyProtection="0">
      <alignment horizontal="left" vertical="top" indent="1"/>
    </xf>
    <xf numFmtId="0" fontId="152" fillId="72" borderId="1" applyNumberFormat="0" applyProtection="0">
      <alignment horizontal="left" vertical="top" indent="1"/>
    </xf>
    <xf numFmtId="0" fontId="152" fillId="75" borderId="27" applyNumberFormat="0" applyProtection="0">
      <alignment horizontal="left" vertical="center" indent="1"/>
    </xf>
    <xf numFmtId="0" fontId="152" fillId="75" borderId="27" applyNumberFormat="0" applyProtection="0">
      <alignment horizontal="left" vertical="center" indent="1"/>
    </xf>
    <xf numFmtId="0" fontId="15" fillId="76" borderId="26" applyNumberFormat="0" applyProtection="0">
      <alignment horizontal="left" vertical="center" indent="1"/>
    </xf>
    <xf numFmtId="0" fontId="152" fillId="75" borderId="27" applyNumberFormat="0" applyProtection="0">
      <alignment horizontal="left" vertical="center" indent="1"/>
    </xf>
    <xf numFmtId="0" fontId="152" fillId="75" borderId="27" applyNumberFormat="0" applyProtection="0">
      <alignment horizontal="left" vertical="center" indent="1"/>
    </xf>
    <xf numFmtId="0" fontId="15" fillId="0" borderId="0"/>
    <xf numFmtId="0" fontId="152" fillId="75" borderId="27" applyNumberFormat="0" applyProtection="0">
      <alignment horizontal="left" vertical="center" indent="1"/>
    </xf>
    <xf numFmtId="0" fontId="152" fillId="75" borderId="27" applyNumberFormat="0" applyProtection="0">
      <alignment horizontal="left" vertical="center" indent="1"/>
    </xf>
    <xf numFmtId="0" fontId="152" fillId="75" borderId="27" applyNumberFormat="0" applyProtection="0">
      <alignment horizontal="left" vertical="center" indent="1"/>
    </xf>
    <xf numFmtId="0" fontId="152" fillId="75" borderId="27" applyNumberFormat="0" applyProtection="0">
      <alignment horizontal="left" vertical="center" indent="1"/>
    </xf>
    <xf numFmtId="0" fontId="152" fillId="75" borderId="27" applyNumberFormat="0" applyProtection="0">
      <alignment horizontal="left" vertical="center" indent="1"/>
    </xf>
    <xf numFmtId="0" fontId="152" fillId="75" borderId="27" applyNumberFormat="0" applyProtection="0">
      <alignment horizontal="left" vertical="center" indent="1"/>
    </xf>
    <xf numFmtId="0" fontId="152" fillId="75" borderId="27" applyNumberFormat="0" applyProtection="0">
      <alignment horizontal="left" vertical="center" indent="1"/>
    </xf>
    <xf numFmtId="0" fontId="152" fillId="75" borderId="27" applyNumberFormat="0" applyProtection="0">
      <alignment horizontal="left" vertical="center" indent="1"/>
    </xf>
    <xf numFmtId="0" fontId="152" fillId="75" borderId="27" applyNumberFormat="0" applyProtection="0">
      <alignment horizontal="left" vertical="center" indent="1"/>
    </xf>
    <xf numFmtId="0" fontId="152" fillId="75" borderId="27" applyNumberFormat="0" applyProtection="0">
      <alignment horizontal="left" vertical="center" indent="1"/>
    </xf>
    <xf numFmtId="0" fontId="152" fillId="75" borderId="27" applyNumberFormat="0" applyProtection="0">
      <alignment horizontal="left" vertical="center" indent="1"/>
    </xf>
    <xf numFmtId="0" fontId="152" fillId="75" borderId="27" applyNumberFormat="0" applyProtection="0">
      <alignment horizontal="left" vertical="center" indent="1"/>
    </xf>
    <xf numFmtId="0" fontId="152" fillId="75" borderId="27" applyNumberFormat="0" applyProtection="0">
      <alignment horizontal="left" vertical="center" indent="1"/>
    </xf>
    <xf numFmtId="0" fontId="152" fillId="75" borderId="27" applyNumberFormat="0" applyProtection="0">
      <alignment horizontal="left" vertical="center" indent="1"/>
    </xf>
    <xf numFmtId="0" fontId="152" fillId="75" borderId="27" applyNumberFormat="0" applyProtection="0">
      <alignment horizontal="left" vertical="center" indent="1"/>
    </xf>
    <xf numFmtId="0" fontId="152" fillId="2" borderId="1" applyNumberFormat="0" applyProtection="0">
      <alignment horizontal="left" vertical="top" indent="1"/>
    </xf>
    <xf numFmtId="0" fontId="152" fillId="2" borderId="1" applyNumberFormat="0" applyProtection="0">
      <alignment horizontal="left" vertical="top" indent="1"/>
    </xf>
    <xf numFmtId="0" fontId="15" fillId="0" borderId="0"/>
    <xf numFmtId="0" fontId="152" fillId="2" borderId="1" applyNumberFormat="0" applyProtection="0">
      <alignment horizontal="left" vertical="top" indent="1"/>
    </xf>
    <xf numFmtId="0" fontId="152" fillId="2" borderId="1" applyNumberFormat="0" applyProtection="0">
      <alignment horizontal="left" vertical="top" indent="1"/>
    </xf>
    <xf numFmtId="0" fontId="152" fillId="2" borderId="1" applyNumberFormat="0" applyProtection="0">
      <alignment horizontal="left" vertical="top" indent="1"/>
    </xf>
    <xf numFmtId="0" fontId="152" fillId="2" borderId="1" applyNumberFormat="0" applyProtection="0">
      <alignment horizontal="left" vertical="top" indent="1"/>
    </xf>
    <xf numFmtId="0" fontId="152" fillId="2" borderId="1" applyNumberFormat="0" applyProtection="0">
      <alignment horizontal="left" vertical="top" indent="1"/>
    </xf>
    <xf numFmtId="0" fontId="152" fillId="2" borderId="1" applyNumberFormat="0" applyProtection="0">
      <alignment horizontal="left" vertical="top" indent="1"/>
    </xf>
    <xf numFmtId="0" fontId="152" fillId="2" borderId="1" applyNumberFormat="0" applyProtection="0">
      <alignment horizontal="left" vertical="top" indent="1"/>
    </xf>
    <xf numFmtId="0" fontId="152" fillId="2" borderId="1" applyNumberFormat="0" applyProtection="0">
      <alignment horizontal="left" vertical="top" indent="1"/>
    </xf>
    <xf numFmtId="0" fontId="152" fillId="2" borderId="1" applyNumberFormat="0" applyProtection="0">
      <alignment horizontal="left" vertical="top" indent="1"/>
    </xf>
    <xf numFmtId="0" fontId="152" fillId="2" borderId="1" applyNumberFormat="0" applyProtection="0">
      <alignment horizontal="left" vertical="top" indent="1"/>
    </xf>
    <xf numFmtId="0" fontId="152" fillId="2" borderId="1" applyNumberFormat="0" applyProtection="0">
      <alignment horizontal="left" vertical="top" indent="1"/>
    </xf>
    <xf numFmtId="0" fontId="152" fillId="2" borderId="1" applyNumberFormat="0" applyProtection="0">
      <alignment horizontal="left" vertical="top" indent="1"/>
    </xf>
    <xf numFmtId="0" fontId="152" fillId="2" borderId="1" applyNumberFormat="0" applyProtection="0">
      <alignment horizontal="left" vertical="top" indent="1"/>
    </xf>
    <xf numFmtId="0" fontId="152" fillId="2" borderId="1" applyNumberFormat="0" applyProtection="0">
      <alignment horizontal="left" vertical="top" indent="1"/>
    </xf>
    <xf numFmtId="0" fontId="152" fillId="2" borderId="1" applyNumberFormat="0" applyProtection="0">
      <alignment horizontal="left" vertical="top" indent="1"/>
    </xf>
    <xf numFmtId="0" fontId="152" fillId="2" borderId="1" applyNumberFormat="0" applyProtection="0">
      <alignment horizontal="left" vertical="top" indent="1"/>
    </xf>
    <xf numFmtId="0" fontId="152" fillId="2" borderId="1" applyNumberFormat="0" applyProtection="0">
      <alignment horizontal="left" vertical="top" indent="1"/>
    </xf>
    <xf numFmtId="0" fontId="152" fillId="43" borderId="27" applyNumberFormat="0" applyProtection="0">
      <alignment horizontal="left" vertical="center" indent="1"/>
    </xf>
    <xf numFmtId="0" fontId="152" fillId="43" borderId="27" applyNumberFormat="0" applyProtection="0">
      <alignment horizontal="left" vertical="center" indent="1"/>
    </xf>
    <xf numFmtId="0" fontId="15" fillId="0" borderId="0"/>
    <xf numFmtId="0" fontId="152" fillId="43" borderId="27" applyNumberFormat="0" applyProtection="0">
      <alignment horizontal="left" vertical="center" indent="1"/>
    </xf>
    <xf numFmtId="0" fontId="152" fillId="43" borderId="27" applyNumberFormat="0" applyProtection="0">
      <alignment horizontal="left" vertical="center" indent="1"/>
    </xf>
    <xf numFmtId="0" fontId="152" fillId="43" borderId="27" applyNumberFormat="0" applyProtection="0">
      <alignment horizontal="left" vertical="center" indent="1"/>
    </xf>
    <xf numFmtId="0" fontId="152" fillId="43" borderId="27" applyNumberFormat="0" applyProtection="0">
      <alignment horizontal="left" vertical="center" indent="1"/>
    </xf>
    <xf numFmtId="0" fontId="152" fillId="43" borderId="27" applyNumberFormat="0" applyProtection="0">
      <alignment horizontal="left" vertical="center" indent="1"/>
    </xf>
    <xf numFmtId="0" fontId="152" fillId="43" borderId="27" applyNumberFormat="0" applyProtection="0">
      <alignment horizontal="left" vertical="center" indent="1"/>
    </xf>
    <xf numFmtId="0" fontId="152" fillId="43" borderId="27" applyNumberFormat="0" applyProtection="0">
      <alignment horizontal="left" vertical="center" indent="1"/>
    </xf>
    <xf numFmtId="0" fontId="152" fillId="43" borderId="27" applyNumberFormat="0" applyProtection="0">
      <alignment horizontal="left" vertical="center" indent="1"/>
    </xf>
    <xf numFmtId="0" fontId="152" fillId="43" borderId="27" applyNumberFormat="0" applyProtection="0">
      <alignment horizontal="left" vertical="center" indent="1"/>
    </xf>
    <xf numFmtId="0" fontId="152" fillId="43" borderId="27" applyNumberFormat="0" applyProtection="0">
      <alignment horizontal="left" vertical="center" indent="1"/>
    </xf>
    <xf numFmtId="0" fontId="152" fillId="43" borderId="27" applyNumberFormat="0" applyProtection="0">
      <alignment horizontal="left" vertical="center" indent="1"/>
    </xf>
    <xf numFmtId="0" fontId="152" fillId="43" borderId="27" applyNumberFormat="0" applyProtection="0">
      <alignment horizontal="left" vertical="center" indent="1"/>
    </xf>
    <xf numFmtId="0" fontId="152" fillId="43" borderId="27" applyNumberFormat="0" applyProtection="0">
      <alignment horizontal="left" vertical="center" indent="1"/>
    </xf>
    <xf numFmtId="0" fontId="152" fillId="43" borderId="27" applyNumberFormat="0" applyProtection="0">
      <alignment horizontal="left" vertical="center" indent="1"/>
    </xf>
    <xf numFmtId="0" fontId="152" fillId="43" borderId="27" applyNumberFormat="0" applyProtection="0">
      <alignment horizontal="left" vertical="center" indent="1"/>
    </xf>
    <xf numFmtId="0" fontId="152" fillId="43" borderId="27" applyNumberFormat="0" applyProtection="0">
      <alignment horizontal="left" vertical="center" indent="1"/>
    </xf>
    <xf numFmtId="0" fontId="152" fillId="43" borderId="27" applyNumberFormat="0" applyProtection="0">
      <alignment horizontal="left" vertical="center" indent="1"/>
    </xf>
    <xf numFmtId="0" fontId="152" fillId="43" borderId="1" applyNumberFormat="0" applyProtection="0">
      <alignment horizontal="left" vertical="top" indent="1"/>
    </xf>
    <xf numFmtId="0" fontId="152" fillId="43" borderId="1" applyNumberFormat="0" applyProtection="0">
      <alignment horizontal="left" vertical="top" indent="1"/>
    </xf>
    <xf numFmtId="0" fontId="15" fillId="0" borderId="0"/>
    <xf numFmtId="0" fontId="152" fillId="43" borderId="1" applyNumberFormat="0" applyProtection="0">
      <alignment horizontal="left" vertical="top" indent="1"/>
    </xf>
    <xf numFmtId="0" fontId="152" fillId="43" borderId="1" applyNumberFormat="0" applyProtection="0">
      <alignment horizontal="left" vertical="top" indent="1"/>
    </xf>
    <xf numFmtId="0" fontId="152" fillId="43" borderId="1" applyNumberFormat="0" applyProtection="0">
      <alignment horizontal="left" vertical="top" indent="1"/>
    </xf>
    <xf numFmtId="0" fontId="152" fillId="43" borderId="1" applyNumberFormat="0" applyProtection="0">
      <alignment horizontal="left" vertical="top" indent="1"/>
    </xf>
    <xf numFmtId="0" fontId="152" fillId="43" borderId="1" applyNumberFormat="0" applyProtection="0">
      <alignment horizontal="left" vertical="top" indent="1"/>
    </xf>
    <xf numFmtId="0" fontId="152" fillId="43" borderId="1" applyNumberFormat="0" applyProtection="0">
      <alignment horizontal="left" vertical="top" indent="1"/>
    </xf>
    <xf numFmtId="0" fontId="152" fillId="43" borderId="1" applyNumberFormat="0" applyProtection="0">
      <alignment horizontal="left" vertical="top" indent="1"/>
    </xf>
    <xf numFmtId="0" fontId="152" fillId="43" borderId="1" applyNumberFormat="0" applyProtection="0">
      <alignment horizontal="left" vertical="top" indent="1"/>
    </xf>
    <xf numFmtId="0" fontId="152" fillId="43" borderId="1" applyNumberFormat="0" applyProtection="0">
      <alignment horizontal="left" vertical="top" indent="1"/>
    </xf>
    <xf numFmtId="0" fontId="152" fillId="43" borderId="1" applyNumberFormat="0" applyProtection="0">
      <alignment horizontal="left" vertical="top" indent="1"/>
    </xf>
    <xf numFmtId="0" fontId="152" fillId="43" borderId="1" applyNumberFormat="0" applyProtection="0">
      <alignment horizontal="left" vertical="top" indent="1"/>
    </xf>
    <xf numFmtId="0" fontId="152" fillId="43" borderId="1" applyNumberFormat="0" applyProtection="0">
      <alignment horizontal="left" vertical="top" indent="1"/>
    </xf>
    <xf numFmtId="0" fontId="152" fillId="43" borderId="1" applyNumberFormat="0" applyProtection="0">
      <alignment horizontal="left" vertical="top" indent="1"/>
    </xf>
    <xf numFmtId="0" fontId="152" fillId="43" borderId="1" applyNumberFormat="0" applyProtection="0">
      <alignment horizontal="left" vertical="top" indent="1"/>
    </xf>
    <xf numFmtId="0" fontId="152" fillId="43" borderId="1" applyNumberFormat="0" applyProtection="0">
      <alignment horizontal="left" vertical="top" indent="1"/>
    </xf>
    <xf numFmtId="0" fontId="152" fillId="43" borderId="1" applyNumberFormat="0" applyProtection="0">
      <alignment horizontal="left" vertical="top" indent="1"/>
    </xf>
    <xf numFmtId="0" fontId="152" fillId="43" borderId="1" applyNumberFormat="0" applyProtection="0">
      <alignment horizontal="left" vertical="top" indent="1"/>
    </xf>
    <xf numFmtId="0" fontId="152" fillId="9" borderId="27" applyNumberFormat="0" applyProtection="0">
      <alignment horizontal="left" vertical="center" indent="1"/>
    </xf>
    <xf numFmtId="0" fontId="152" fillId="9" borderId="27" applyNumberFormat="0" applyProtection="0">
      <alignment horizontal="left" vertical="center" indent="1"/>
    </xf>
    <xf numFmtId="0" fontId="15" fillId="0" borderId="0"/>
    <xf numFmtId="0" fontId="152" fillId="9" borderId="27" applyNumberFormat="0" applyProtection="0">
      <alignment horizontal="left" vertical="center" indent="1"/>
    </xf>
    <xf numFmtId="0" fontId="152" fillId="9" borderId="27" applyNumberFormat="0" applyProtection="0">
      <alignment horizontal="left" vertical="center" indent="1"/>
    </xf>
    <xf numFmtId="0" fontId="152" fillId="9" borderId="27" applyNumberFormat="0" applyProtection="0">
      <alignment horizontal="left" vertical="center" indent="1"/>
    </xf>
    <xf numFmtId="0" fontId="152" fillId="9" borderId="27" applyNumberFormat="0" applyProtection="0">
      <alignment horizontal="left" vertical="center" indent="1"/>
    </xf>
    <xf numFmtId="0" fontId="152" fillId="9" borderId="27" applyNumberFormat="0" applyProtection="0">
      <alignment horizontal="left" vertical="center" indent="1"/>
    </xf>
    <xf numFmtId="0" fontId="152" fillId="9" borderId="27" applyNumberFormat="0" applyProtection="0">
      <alignment horizontal="left" vertical="center" indent="1"/>
    </xf>
    <xf numFmtId="0" fontId="152" fillId="9" borderId="27" applyNumberFormat="0" applyProtection="0">
      <alignment horizontal="left" vertical="center" indent="1"/>
    </xf>
    <xf numFmtId="0" fontId="152" fillId="9" borderId="27" applyNumberFormat="0" applyProtection="0">
      <alignment horizontal="left" vertical="center" indent="1"/>
    </xf>
    <xf numFmtId="0" fontId="152" fillId="9" borderId="27" applyNumberFormat="0" applyProtection="0">
      <alignment horizontal="left" vertical="center" indent="1"/>
    </xf>
    <xf numFmtId="0" fontId="152" fillId="9" borderId="27" applyNumberFormat="0" applyProtection="0">
      <alignment horizontal="left" vertical="center" indent="1"/>
    </xf>
    <xf numFmtId="0" fontId="152" fillId="9" borderId="27" applyNumberFormat="0" applyProtection="0">
      <alignment horizontal="left" vertical="center" indent="1"/>
    </xf>
    <xf numFmtId="0" fontId="152" fillId="9" borderId="27" applyNumberFormat="0" applyProtection="0">
      <alignment horizontal="left" vertical="center" indent="1"/>
    </xf>
    <xf numFmtId="0" fontId="152" fillId="9" borderId="27" applyNumberFormat="0" applyProtection="0">
      <alignment horizontal="left" vertical="center" indent="1"/>
    </xf>
    <xf numFmtId="0" fontId="152" fillId="9" borderId="27" applyNumberFormat="0" applyProtection="0">
      <alignment horizontal="left" vertical="center" indent="1"/>
    </xf>
    <xf numFmtId="0" fontId="152" fillId="9" borderId="27" applyNumberFormat="0" applyProtection="0">
      <alignment horizontal="left" vertical="center" indent="1"/>
    </xf>
    <xf numFmtId="0" fontId="152" fillId="9" borderId="27" applyNumberFormat="0" applyProtection="0">
      <alignment horizontal="left" vertical="center" indent="1"/>
    </xf>
    <xf numFmtId="0" fontId="152" fillId="9" borderId="27" applyNumberFormat="0" applyProtection="0">
      <alignment horizontal="left" vertical="center" indent="1"/>
    </xf>
    <xf numFmtId="0" fontId="152" fillId="9" borderId="1" applyNumberFormat="0" applyProtection="0">
      <alignment horizontal="left" vertical="top" indent="1"/>
    </xf>
    <xf numFmtId="0" fontId="152" fillId="9" borderId="1" applyNumberFormat="0" applyProtection="0">
      <alignment horizontal="left" vertical="top" indent="1"/>
    </xf>
    <xf numFmtId="0" fontId="15" fillId="0" borderId="0"/>
    <xf numFmtId="0" fontId="152" fillId="9" borderId="1" applyNumberFormat="0" applyProtection="0">
      <alignment horizontal="left" vertical="top" indent="1"/>
    </xf>
    <xf numFmtId="0" fontId="152" fillId="9" borderId="1" applyNumberFormat="0" applyProtection="0">
      <alignment horizontal="left" vertical="top" indent="1"/>
    </xf>
    <xf numFmtId="0" fontId="152" fillId="9" borderId="1" applyNumberFormat="0" applyProtection="0">
      <alignment horizontal="left" vertical="top" indent="1"/>
    </xf>
    <xf numFmtId="0" fontId="152" fillId="9" borderId="1" applyNumberFormat="0" applyProtection="0">
      <alignment horizontal="left" vertical="top" indent="1"/>
    </xf>
    <xf numFmtId="0" fontId="152" fillId="9" borderId="1" applyNumberFormat="0" applyProtection="0">
      <alignment horizontal="left" vertical="top" indent="1"/>
    </xf>
    <xf numFmtId="0" fontId="152" fillId="9" borderId="1" applyNumberFormat="0" applyProtection="0">
      <alignment horizontal="left" vertical="top" indent="1"/>
    </xf>
    <xf numFmtId="0" fontId="152" fillId="9" borderId="1" applyNumberFormat="0" applyProtection="0">
      <alignment horizontal="left" vertical="top" indent="1"/>
    </xf>
    <xf numFmtId="0" fontId="152" fillId="9" borderId="1" applyNumberFormat="0" applyProtection="0">
      <alignment horizontal="left" vertical="top" indent="1"/>
    </xf>
    <xf numFmtId="0" fontId="152" fillId="9" borderId="1" applyNumberFormat="0" applyProtection="0">
      <alignment horizontal="left" vertical="top" indent="1"/>
    </xf>
    <xf numFmtId="0" fontId="152" fillId="9" borderId="1" applyNumberFormat="0" applyProtection="0">
      <alignment horizontal="left" vertical="top" indent="1"/>
    </xf>
    <xf numFmtId="0" fontId="152" fillId="9" borderId="1" applyNumberFormat="0" applyProtection="0">
      <alignment horizontal="left" vertical="top" indent="1"/>
    </xf>
    <xf numFmtId="0" fontId="152" fillId="9" borderId="1" applyNumberFormat="0" applyProtection="0">
      <alignment horizontal="left" vertical="top" indent="1"/>
    </xf>
    <xf numFmtId="0" fontId="152" fillId="9" borderId="1" applyNumberFormat="0" applyProtection="0">
      <alignment horizontal="left" vertical="top" indent="1"/>
    </xf>
    <xf numFmtId="0" fontId="152" fillId="9" borderId="1" applyNumberFormat="0" applyProtection="0">
      <alignment horizontal="left" vertical="top" indent="1"/>
    </xf>
    <xf numFmtId="0" fontId="152" fillId="9" borderId="1" applyNumberFormat="0" applyProtection="0">
      <alignment horizontal="left" vertical="top" indent="1"/>
    </xf>
    <xf numFmtId="0" fontId="152" fillId="9" borderId="1" applyNumberFormat="0" applyProtection="0">
      <alignment horizontal="left" vertical="top" indent="1"/>
    </xf>
    <xf numFmtId="0" fontId="152" fillId="9" borderId="1" applyNumberFormat="0" applyProtection="0">
      <alignment horizontal="left" vertical="top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0" borderId="0"/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2" fillId="78" borderId="29" applyNumberFormat="0">
      <protection locked="0"/>
    </xf>
    <xf numFmtId="0" fontId="15" fillId="0" borderId="0"/>
    <xf numFmtId="0" fontId="171" fillId="72" borderId="30" applyBorder="0"/>
    <xf numFmtId="0" fontId="171" fillId="72" borderId="30" applyBorder="0"/>
    <xf numFmtId="0" fontId="171" fillId="72" borderId="30" applyBorder="0"/>
    <xf numFmtId="0" fontId="171" fillId="72" borderId="30" applyBorder="0"/>
    <xf numFmtId="0" fontId="171" fillId="72" borderId="30" applyBorder="0"/>
    <xf numFmtId="0" fontId="171" fillId="72" borderId="30" applyBorder="0"/>
    <xf numFmtId="0" fontId="171" fillId="72" borderId="30" applyBorder="0"/>
    <xf numFmtId="0" fontId="171" fillId="72" borderId="30" applyBorder="0"/>
    <xf numFmtId="0" fontId="171" fillId="72" borderId="30" applyBorder="0"/>
    <xf numFmtId="0" fontId="171" fillId="72" borderId="30" applyBorder="0"/>
    <xf numFmtId="0" fontId="171" fillId="72" borderId="30" applyBorder="0"/>
    <xf numFmtId="0" fontId="171" fillId="72" borderId="30" applyBorder="0"/>
    <xf numFmtId="0" fontId="171" fillId="72" borderId="30" applyBorder="0"/>
    <xf numFmtId="0" fontId="171" fillId="72" borderId="30" applyBorder="0"/>
    <xf numFmtId="0" fontId="171" fillId="72" borderId="30" applyBorder="0"/>
    <xf numFmtId="0" fontId="171" fillId="72" borderId="30" applyBorder="0"/>
    <xf numFmtId="0" fontId="171" fillId="72" borderId="30" applyBorder="0"/>
    <xf numFmtId="0" fontId="171" fillId="72" borderId="30" applyBorder="0"/>
    <xf numFmtId="0" fontId="171" fillId="72" borderId="30" applyBorder="0"/>
    <xf numFmtId="0" fontId="171" fillId="72" borderId="30" applyBorder="0"/>
    <xf numFmtId="4" fontId="172" fillId="44" borderId="1" applyNumberFormat="0" applyProtection="0">
      <alignment vertical="center"/>
    </xf>
    <xf numFmtId="4" fontId="172" fillId="44" borderId="1" applyNumberFormat="0" applyProtection="0">
      <alignment vertical="center"/>
    </xf>
    <xf numFmtId="0" fontId="15" fillId="0" borderId="0"/>
    <xf numFmtId="4" fontId="172" fillId="44" borderId="1" applyNumberFormat="0" applyProtection="0">
      <alignment vertical="center"/>
    </xf>
    <xf numFmtId="4" fontId="172" fillId="44" borderId="1" applyNumberFormat="0" applyProtection="0">
      <alignment vertical="center"/>
    </xf>
    <xf numFmtId="4" fontId="172" fillId="44" borderId="1" applyNumberFormat="0" applyProtection="0">
      <alignment vertical="center"/>
    </xf>
    <xf numFmtId="4" fontId="172" fillId="44" borderId="1" applyNumberFormat="0" applyProtection="0">
      <alignment vertical="center"/>
    </xf>
    <xf numFmtId="4" fontId="172" fillId="44" borderId="1" applyNumberFormat="0" applyProtection="0">
      <alignment vertical="center"/>
    </xf>
    <xf numFmtId="4" fontId="172" fillId="44" borderId="1" applyNumberFormat="0" applyProtection="0">
      <alignment vertical="center"/>
    </xf>
    <xf numFmtId="4" fontId="172" fillId="44" borderId="1" applyNumberFormat="0" applyProtection="0">
      <alignment vertical="center"/>
    </xf>
    <xf numFmtId="4" fontId="172" fillId="44" borderId="1" applyNumberFormat="0" applyProtection="0">
      <alignment vertical="center"/>
    </xf>
    <xf numFmtId="4" fontId="172" fillId="44" borderId="1" applyNumberFormat="0" applyProtection="0">
      <alignment vertical="center"/>
    </xf>
    <xf numFmtId="4" fontId="172" fillId="44" borderId="1" applyNumberFormat="0" applyProtection="0">
      <alignment vertical="center"/>
    </xf>
    <xf numFmtId="4" fontId="172" fillId="44" borderId="1" applyNumberFormat="0" applyProtection="0">
      <alignment vertical="center"/>
    </xf>
    <xf numFmtId="4" fontId="172" fillId="44" borderId="1" applyNumberFormat="0" applyProtection="0">
      <alignment vertical="center"/>
    </xf>
    <xf numFmtId="4" fontId="172" fillId="44" borderId="1" applyNumberFormat="0" applyProtection="0">
      <alignment vertical="center"/>
    </xf>
    <xf numFmtId="4" fontId="172" fillId="44" borderId="1" applyNumberFormat="0" applyProtection="0">
      <alignment vertical="center"/>
    </xf>
    <xf numFmtId="4" fontId="172" fillId="44" borderId="1" applyNumberFormat="0" applyProtection="0">
      <alignment vertical="center"/>
    </xf>
    <xf numFmtId="4" fontId="172" fillId="44" borderId="1" applyNumberFormat="0" applyProtection="0">
      <alignment vertical="center"/>
    </xf>
    <xf numFmtId="4" fontId="172" fillId="44" borderId="1" applyNumberFormat="0" applyProtection="0">
      <alignment vertical="center"/>
    </xf>
    <xf numFmtId="4" fontId="168" fillId="23" borderId="12" applyNumberFormat="0" applyProtection="0">
      <alignment vertical="center"/>
    </xf>
    <xf numFmtId="4" fontId="168" fillId="23" borderId="12" applyNumberFormat="0" applyProtection="0">
      <alignment vertical="center"/>
    </xf>
    <xf numFmtId="4" fontId="168" fillId="23" borderId="12" applyNumberFormat="0" applyProtection="0">
      <alignment vertical="center"/>
    </xf>
    <xf numFmtId="4" fontId="168" fillId="23" borderId="12" applyNumberFormat="0" applyProtection="0">
      <alignment vertical="center"/>
    </xf>
    <xf numFmtId="4" fontId="168" fillId="23" borderId="12" applyNumberFormat="0" applyProtection="0">
      <alignment vertical="center"/>
    </xf>
    <xf numFmtId="4" fontId="168" fillId="23" borderId="12" applyNumberFormat="0" applyProtection="0">
      <alignment vertical="center"/>
    </xf>
    <xf numFmtId="4" fontId="168" fillId="23" borderId="12" applyNumberFormat="0" applyProtection="0">
      <alignment vertical="center"/>
    </xf>
    <xf numFmtId="4" fontId="168" fillId="23" borderId="12" applyNumberFormat="0" applyProtection="0">
      <alignment vertical="center"/>
    </xf>
    <xf numFmtId="4" fontId="168" fillId="23" borderId="12" applyNumberFormat="0" applyProtection="0">
      <alignment vertical="center"/>
    </xf>
    <xf numFmtId="4" fontId="168" fillId="23" borderId="12" applyNumberFormat="0" applyProtection="0">
      <alignment vertical="center"/>
    </xf>
    <xf numFmtId="4" fontId="168" fillId="23" borderId="12" applyNumberFormat="0" applyProtection="0">
      <alignment vertical="center"/>
    </xf>
    <xf numFmtId="4" fontId="168" fillId="23" borderId="12" applyNumberFormat="0" applyProtection="0">
      <alignment vertical="center"/>
    </xf>
    <xf numFmtId="4" fontId="168" fillId="23" borderId="12" applyNumberFormat="0" applyProtection="0">
      <alignment vertical="center"/>
    </xf>
    <xf numFmtId="0" fontId="15" fillId="0" borderId="0"/>
    <xf numFmtId="4" fontId="172" fillId="73" borderId="1" applyNumberFormat="0" applyProtection="0">
      <alignment horizontal="left" vertical="center" indent="1"/>
    </xf>
    <xf numFmtId="4" fontId="172" fillId="73" borderId="1" applyNumberFormat="0" applyProtection="0">
      <alignment horizontal="left" vertical="center" indent="1"/>
    </xf>
    <xf numFmtId="0" fontId="15" fillId="0" borderId="0"/>
    <xf numFmtId="4" fontId="172" fillId="73" borderId="1" applyNumberFormat="0" applyProtection="0">
      <alignment horizontal="left" vertical="center" indent="1"/>
    </xf>
    <xf numFmtId="4" fontId="172" fillId="73" borderId="1" applyNumberFormat="0" applyProtection="0">
      <alignment horizontal="left" vertical="center" indent="1"/>
    </xf>
    <xf numFmtId="4" fontId="172" fillId="73" borderId="1" applyNumberFormat="0" applyProtection="0">
      <alignment horizontal="left" vertical="center" indent="1"/>
    </xf>
    <xf numFmtId="4" fontId="172" fillId="73" borderId="1" applyNumberFormat="0" applyProtection="0">
      <alignment horizontal="left" vertical="center" indent="1"/>
    </xf>
    <xf numFmtId="4" fontId="172" fillId="73" borderId="1" applyNumberFormat="0" applyProtection="0">
      <alignment horizontal="left" vertical="center" indent="1"/>
    </xf>
    <xf numFmtId="4" fontId="172" fillId="73" borderId="1" applyNumberFormat="0" applyProtection="0">
      <alignment horizontal="left" vertical="center" indent="1"/>
    </xf>
    <xf numFmtId="4" fontId="172" fillId="73" borderId="1" applyNumberFormat="0" applyProtection="0">
      <alignment horizontal="left" vertical="center" indent="1"/>
    </xf>
    <xf numFmtId="4" fontId="172" fillId="73" borderId="1" applyNumberFormat="0" applyProtection="0">
      <alignment horizontal="left" vertical="center" indent="1"/>
    </xf>
    <xf numFmtId="4" fontId="172" fillId="73" borderId="1" applyNumberFormat="0" applyProtection="0">
      <alignment horizontal="left" vertical="center" indent="1"/>
    </xf>
    <xf numFmtId="4" fontId="172" fillId="73" borderId="1" applyNumberFormat="0" applyProtection="0">
      <alignment horizontal="left" vertical="center" indent="1"/>
    </xf>
    <xf numFmtId="4" fontId="172" fillId="73" borderId="1" applyNumberFormat="0" applyProtection="0">
      <alignment horizontal="left" vertical="center" indent="1"/>
    </xf>
    <xf numFmtId="4" fontId="172" fillId="73" borderId="1" applyNumberFormat="0" applyProtection="0">
      <alignment horizontal="left" vertical="center" indent="1"/>
    </xf>
    <xf numFmtId="4" fontId="172" fillId="73" borderId="1" applyNumberFormat="0" applyProtection="0">
      <alignment horizontal="left" vertical="center" indent="1"/>
    </xf>
    <xf numFmtId="4" fontId="172" fillId="73" borderId="1" applyNumberFormat="0" applyProtection="0">
      <alignment horizontal="left" vertical="center" indent="1"/>
    </xf>
    <xf numFmtId="4" fontId="172" fillId="73" borderId="1" applyNumberFormat="0" applyProtection="0">
      <alignment horizontal="left" vertical="center" indent="1"/>
    </xf>
    <xf numFmtId="4" fontId="172" fillId="73" borderId="1" applyNumberFormat="0" applyProtection="0">
      <alignment horizontal="left" vertical="center" indent="1"/>
    </xf>
    <xf numFmtId="4" fontId="172" fillId="73" borderId="1" applyNumberFormat="0" applyProtection="0">
      <alignment horizontal="left" vertical="center" indent="1"/>
    </xf>
    <xf numFmtId="0" fontId="172" fillId="44" borderId="1" applyNumberFormat="0" applyProtection="0">
      <alignment horizontal="left" vertical="top" indent="1"/>
    </xf>
    <xf numFmtId="0" fontId="172" fillId="44" borderId="1" applyNumberFormat="0" applyProtection="0">
      <alignment horizontal="left" vertical="top" indent="1"/>
    </xf>
    <xf numFmtId="0" fontId="15" fillId="0" borderId="0"/>
    <xf numFmtId="0" fontId="172" fillId="44" borderId="1" applyNumberFormat="0" applyProtection="0">
      <alignment horizontal="left" vertical="top" indent="1"/>
    </xf>
    <xf numFmtId="0" fontId="172" fillId="44" borderId="1" applyNumberFormat="0" applyProtection="0">
      <alignment horizontal="left" vertical="top" indent="1"/>
    </xf>
    <xf numFmtId="0" fontId="172" fillId="44" borderId="1" applyNumberFormat="0" applyProtection="0">
      <alignment horizontal="left" vertical="top" indent="1"/>
    </xf>
    <xf numFmtId="0" fontId="172" fillId="44" borderId="1" applyNumberFormat="0" applyProtection="0">
      <alignment horizontal="left" vertical="top" indent="1"/>
    </xf>
    <xf numFmtId="0" fontId="172" fillId="44" borderId="1" applyNumberFormat="0" applyProtection="0">
      <alignment horizontal="left" vertical="top" indent="1"/>
    </xf>
    <xf numFmtId="0" fontId="172" fillId="44" borderId="1" applyNumberFormat="0" applyProtection="0">
      <alignment horizontal="left" vertical="top" indent="1"/>
    </xf>
    <xf numFmtId="0" fontId="172" fillId="44" borderId="1" applyNumberFormat="0" applyProtection="0">
      <alignment horizontal="left" vertical="top" indent="1"/>
    </xf>
    <xf numFmtId="0" fontId="172" fillId="44" borderId="1" applyNumberFormat="0" applyProtection="0">
      <alignment horizontal="left" vertical="top" indent="1"/>
    </xf>
    <xf numFmtId="0" fontId="172" fillId="44" borderId="1" applyNumberFormat="0" applyProtection="0">
      <alignment horizontal="left" vertical="top" indent="1"/>
    </xf>
    <xf numFmtId="0" fontId="172" fillId="44" borderId="1" applyNumberFormat="0" applyProtection="0">
      <alignment horizontal="left" vertical="top" indent="1"/>
    </xf>
    <xf numFmtId="0" fontId="172" fillId="44" borderId="1" applyNumberFormat="0" applyProtection="0">
      <alignment horizontal="left" vertical="top" indent="1"/>
    </xf>
    <xf numFmtId="0" fontId="172" fillId="44" borderId="1" applyNumberFormat="0" applyProtection="0">
      <alignment horizontal="left" vertical="top" indent="1"/>
    </xf>
    <xf numFmtId="0" fontId="172" fillId="44" borderId="1" applyNumberFormat="0" applyProtection="0">
      <alignment horizontal="left" vertical="top" indent="1"/>
    </xf>
    <xf numFmtId="0" fontId="172" fillId="44" borderId="1" applyNumberFormat="0" applyProtection="0">
      <alignment horizontal="left" vertical="top" indent="1"/>
    </xf>
    <xf numFmtId="0" fontId="172" fillId="44" borderId="1" applyNumberFormat="0" applyProtection="0">
      <alignment horizontal="left" vertical="top" indent="1"/>
    </xf>
    <xf numFmtId="0" fontId="172" fillId="44" borderId="1" applyNumberFormat="0" applyProtection="0">
      <alignment horizontal="left" vertical="top" indent="1"/>
    </xf>
    <xf numFmtId="0" fontId="172" fillId="44" borderId="1" applyNumberFormat="0" applyProtection="0">
      <alignment horizontal="left" vertical="top" indent="1"/>
    </xf>
    <xf numFmtId="4" fontId="18" fillId="79" borderId="26" applyNumberFormat="0" applyProtection="0">
      <alignment horizontal="right" vertical="center"/>
    </xf>
    <xf numFmtId="4" fontId="18" fillId="79" borderId="26" applyNumberFormat="0" applyProtection="0">
      <alignment horizontal="right" vertical="center"/>
    </xf>
    <xf numFmtId="4" fontId="18" fillId="79" borderId="26" applyNumberFormat="0" applyProtection="0">
      <alignment horizontal="right" vertical="center"/>
    </xf>
    <xf numFmtId="4" fontId="152" fillId="0" borderId="27" applyNumberFormat="0" applyProtection="0">
      <alignment horizontal="right" vertical="center"/>
    </xf>
    <xf numFmtId="4" fontId="152" fillId="0" borderId="27" applyNumberFormat="0" applyProtection="0">
      <alignment horizontal="right" vertical="center"/>
    </xf>
    <xf numFmtId="4" fontId="152" fillId="0" borderId="27" applyNumberFormat="0" applyProtection="0">
      <alignment horizontal="right" vertical="center"/>
    </xf>
    <xf numFmtId="0" fontId="15" fillId="0" borderId="0"/>
    <xf numFmtId="4" fontId="152" fillId="0" borderId="27" applyNumberFormat="0" applyProtection="0">
      <alignment horizontal="right" vertical="center"/>
    </xf>
    <xf numFmtId="4" fontId="152" fillId="0" borderId="27" applyNumberFormat="0" applyProtection="0">
      <alignment horizontal="right" vertical="center"/>
    </xf>
    <xf numFmtId="4" fontId="152" fillId="0" borderId="27" applyNumberFormat="0" applyProtection="0">
      <alignment horizontal="right" vertical="center"/>
    </xf>
    <xf numFmtId="4" fontId="152" fillId="0" borderId="27" applyNumberFormat="0" applyProtection="0">
      <alignment horizontal="right" vertical="center"/>
    </xf>
    <xf numFmtId="4" fontId="152" fillId="0" borderId="27" applyNumberFormat="0" applyProtection="0">
      <alignment horizontal="right" vertical="center"/>
    </xf>
    <xf numFmtId="4" fontId="152" fillId="0" borderId="27" applyNumberFormat="0" applyProtection="0">
      <alignment horizontal="right" vertical="center"/>
    </xf>
    <xf numFmtId="4" fontId="152" fillId="0" borderId="27" applyNumberFormat="0" applyProtection="0">
      <alignment horizontal="right" vertical="center"/>
    </xf>
    <xf numFmtId="4" fontId="152" fillId="0" borderId="27" applyNumberFormat="0" applyProtection="0">
      <alignment horizontal="right" vertical="center"/>
    </xf>
    <xf numFmtId="4" fontId="152" fillId="0" borderId="27" applyNumberFormat="0" applyProtection="0">
      <alignment horizontal="right" vertical="center"/>
    </xf>
    <xf numFmtId="4" fontId="152" fillId="0" borderId="27" applyNumberFormat="0" applyProtection="0">
      <alignment horizontal="right" vertical="center"/>
    </xf>
    <xf numFmtId="4" fontId="152" fillId="0" borderId="27" applyNumberFormat="0" applyProtection="0">
      <alignment horizontal="right" vertical="center"/>
    </xf>
    <xf numFmtId="4" fontId="152" fillId="0" borderId="27" applyNumberFormat="0" applyProtection="0">
      <alignment horizontal="right" vertical="center"/>
    </xf>
    <xf numFmtId="4" fontId="152" fillId="0" borderId="27" applyNumberFormat="0" applyProtection="0">
      <alignment horizontal="right" vertical="center"/>
    </xf>
    <xf numFmtId="4" fontId="152" fillId="0" borderId="27" applyNumberFormat="0" applyProtection="0">
      <alignment horizontal="right" vertical="center"/>
    </xf>
    <xf numFmtId="4" fontId="152" fillId="0" borderId="27" applyNumberFormat="0" applyProtection="0">
      <alignment horizontal="right" vertical="center"/>
    </xf>
    <xf numFmtId="4" fontId="152" fillId="0" borderId="27" applyNumberFormat="0" applyProtection="0">
      <alignment horizontal="right" vertical="center"/>
    </xf>
    <xf numFmtId="4" fontId="152" fillId="0" borderId="27" applyNumberFormat="0" applyProtection="0">
      <alignment horizontal="right" vertical="center"/>
    </xf>
    <xf numFmtId="4" fontId="18" fillId="79" borderId="26" applyNumberFormat="0" applyProtection="0">
      <alignment horizontal="right" vertical="center"/>
    </xf>
    <xf numFmtId="4" fontId="18" fillId="79" borderId="26" applyNumberFormat="0" applyProtection="0">
      <alignment horizontal="right" vertical="center"/>
    </xf>
    <xf numFmtId="4" fontId="18" fillId="79" borderId="26" applyNumberFormat="0" applyProtection="0">
      <alignment horizontal="right" vertical="center"/>
    </xf>
    <xf numFmtId="4" fontId="18" fillId="79" borderId="26" applyNumberFormat="0" applyProtection="0">
      <alignment horizontal="right" vertical="center"/>
    </xf>
    <xf numFmtId="4" fontId="18" fillId="79" borderId="26" applyNumberFormat="0" applyProtection="0">
      <alignment horizontal="right" vertical="center"/>
    </xf>
    <xf numFmtId="4" fontId="18" fillId="79" borderId="26" applyNumberFormat="0" applyProtection="0">
      <alignment horizontal="right" vertical="center"/>
    </xf>
    <xf numFmtId="4" fontId="18" fillId="79" borderId="26" applyNumberFormat="0" applyProtection="0">
      <alignment horizontal="right" vertical="center"/>
    </xf>
    <xf numFmtId="4" fontId="18" fillId="79" borderId="26" applyNumberFormat="0" applyProtection="0">
      <alignment horizontal="right" vertical="center"/>
    </xf>
    <xf numFmtId="4" fontId="18" fillId="79" borderId="26" applyNumberFormat="0" applyProtection="0">
      <alignment horizontal="right" vertical="center"/>
    </xf>
    <xf numFmtId="4" fontId="18" fillId="79" borderId="26" applyNumberFormat="0" applyProtection="0">
      <alignment horizontal="right" vertical="center"/>
    </xf>
    <xf numFmtId="4" fontId="18" fillId="79" borderId="26" applyNumberFormat="0" applyProtection="0">
      <alignment horizontal="right" vertical="center"/>
    </xf>
    <xf numFmtId="4" fontId="18" fillId="79" borderId="26" applyNumberFormat="0" applyProtection="0">
      <alignment horizontal="right" vertical="center"/>
    </xf>
    <xf numFmtId="4" fontId="18" fillId="79" borderId="26" applyNumberFormat="0" applyProtection="0">
      <alignment horizontal="right" vertical="center"/>
    </xf>
    <xf numFmtId="4" fontId="18" fillId="79" borderId="26" applyNumberFormat="0" applyProtection="0">
      <alignment horizontal="right" vertical="center"/>
    </xf>
    <xf numFmtId="4" fontId="18" fillId="79" borderId="26" applyNumberFormat="0" applyProtection="0">
      <alignment horizontal="right" vertical="center"/>
    </xf>
    <xf numFmtId="4" fontId="18" fillId="79" borderId="26" applyNumberFormat="0" applyProtection="0">
      <alignment horizontal="right" vertical="center"/>
    </xf>
    <xf numFmtId="4" fontId="25" fillId="79" borderId="26" applyNumberFormat="0" applyProtection="0">
      <alignment horizontal="right" vertical="center"/>
    </xf>
    <xf numFmtId="4" fontId="25" fillId="79" borderId="26" applyNumberFormat="0" applyProtection="0">
      <alignment horizontal="right" vertical="center"/>
    </xf>
    <xf numFmtId="0" fontId="15" fillId="0" borderId="0"/>
    <xf numFmtId="4" fontId="25" fillId="79" borderId="26" applyNumberFormat="0" applyProtection="0">
      <alignment horizontal="right" vertical="center"/>
    </xf>
    <xf numFmtId="4" fontId="25" fillId="79" borderId="26" applyNumberFormat="0" applyProtection="0">
      <alignment horizontal="right" vertical="center"/>
    </xf>
    <xf numFmtId="4" fontId="25" fillId="79" borderId="26" applyNumberFormat="0" applyProtection="0">
      <alignment horizontal="right" vertical="center"/>
    </xf>
    <xf numFmtId="4" fontId="25" fillId="79" borderId="26" applyNumberFormat="0" applyProtection="0">
      <alignment horizontal="right" vertical="center"/>
    </xf>
    <xf numFmtId="4" fontId="25" fillId="79" borderId="26" applyNumberFormat="0" applyProtection="0">
      <alignment horizontal="right" vertical="center"/>
    </xf>
    <xf numFmtId="4" fontId="25" fillId="79" borderId="26" applyNumberFormat="0" applyProtection="0">
      <alignment horizontal="right" vertical="center"/>
    </xf>
    <xf numFmtId="4" fontId="25" fillId="79" borderId="26" applyNumberFormat="0" applyProtection="0">
      <alignment horizontal="right" vertical="center"/>
    </xf>
    <xf numFmtId="4" fontId="25" fillId="79" borderId="26" applyNumberFormat="0" applyProtection="0">
      <alignment horizontal="right" vertical="center"/>
    </xf>
    <xf numFmtId="4" fontId="25" fillId="79" borderId="26" applyNumberFormat="0" applyProtection="0">
      <alignment horizontal="right" vertical="center"/>
    </xf>
    <xf numFmtId="4" fontId="25" fillId="79" borderId="26" applyNumberFormat="0" applyProtection="0">
      <alignment horizontal="right" vertical="center"/>
    </xf>
    <xf numFmtId="4" fontId="25" fillId="79" borderId="26" applyNumberFormat="0" applyProtection="0">
      <alignment horizontal="right" vertical="center"/>
    </xf>
    <xf numFmtId="4" fontId="25" fillId="79" borderId="26" applyNumberFormat="0" applyProtection="0">
      <alignment horizontal="right" vertical="center"/>
    </xf>
    <xf numFmtId="4" fontId="25" fillId="79" borderId="26" applyNumberFormat="0" applyProtection="0">
      <alignment horizontal="right" vertical="center"/>
    </xf>
    <xf numFmtId="4" fontId="25" fillId="79" borderId="26" applyNumberFormat="0" applyProtection="0">
      <alignment horizontal="right" vertical="center"/>
    </xf>
    <xf numFmtId="4" fontId="25" fillId="79" borderId="26" applyNumberFormat="0" applyProtection="0">
      <alignment horizontal="right" vertical="center"/>
    </xf>
    <xf numFmtId="4" fontId="25" fillId="79" borderId="26" applyNumberFormat="0" applyProtection="0">
      <alignment horizontal="right" vertical="center"/>
    </xf>
    <xf numFmtId="4" fontId="25" fillId="79" borderId="26" applyNumberFormat="0" applyProtection="0">
      <alignment horizontal="right" vertical="center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6" fillId="0" borderId="0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6" fillId="0" borderId="0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0" borderId="0"/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5" fillId="77" borderId="26" applyNumberFormat="0" applyProtection="0">
      <alignment horizontal="left" vertical="center" indent="1"/>
    </xf>
    <xf numFmtId="0" fontId="173" fillId="0" borderId="0"/>
    <xf numFmtId="0" fontId="15" fillId="0" borderId="0"/>
    <xf numFmtId="0" fontId="173" fillId="0" borderId="0"/>
    <xf numFmtId="0" fontId="152" fillId="80" borderId="31"/>
    <xf numFmtId="0" fontId="152" fillId="80" borderId="31"/>
    <xf numFmtId="0" fontId="152" fillId="80" borderId="31"/>
    <xf numFmtId="0" fontId="152" fillId="80" borderId="31"/>
    <xf numFmtId="0" fontId="152" fillId="80" borderId="31"/>
    <xf numFmtId="0" fontId="152" fillId="80" borderId="31"/>
    <xf numFmtId="0" fontId="152" fillId="80" borderId="31"/>
    <xf numFmtId="0" fontId="152" fillId="80" borderId="31"/>
    <xf numFmtId="0" fontId="152" fillId="80" borderId="31"/>
    <xf numFmtId="0" fontId="152" fillId="80" borderId="31"/>
    <xf numFmtId="0" fontId="152" fillId="80" borderId="31"/>
    <xf numFmtId="0" fontId="152" fillId="80" borderId="31"/>
    <xf numFmtId="0" fontId="152" fillId="80" borderId="31"/>
    <xf numFmtId="0" fontId="152" fillId="80" borderId="31"/>
    <xf numFmtId="4" fontId="174" fillId="78" borderId="27" applyNumberFormat="0" applyProtection="0">
      <alignment horizontal="right" vertical="center"/>
    </xf>
    <xf numFmtId="4" fontId="174" fillId="78" borderId="27" applyNumberFormat="0" applyProtection="0">
      <alignment horizontal="right" vertical="center"/>
    </xf>
    <xf numFmtId="0" fontId="15" fillId="0" borderId="0"/>
    <xf numFmtId="4" fontId="174" fillId="78" borderId="27" applyNumberFormat="0" applyProtection="0">
      <alignment horizontal="right" vertical="center"/>
    </xf>
    <xf numFmtId="4" fontId="174" fillId="78" borderId="27" applyNumberFormat="0" applyProtection="0">
      <alignment horizontal="right" vertical="center"/>
    </xf>
    <xf numFmtId="4" fontId="174" fillId="78" borderId="27" applyNumberFormat="0" applyProtection="0">
      <alignment horizontal="right" vertical="center"/>
    </xf>
    <xf numFmtId="4" fontId="174" fillId="78" borderId="27" applyNumberFormat="0" applyProtection="0">
      <alignment horizontal="right" vertical="center"/>
    </xf>
    <xf numFmtId="4" fontId="174" fillId="78" borderId="27" applyNumberFormat="0" applyProtection="0">
      <alignment horizontal="right" vertical="center"/>
    </xf>
    <xf numFmtId="4" fontId="174" fillId="78" borderId="27" applyNumberFormat="0" applyProtection="0">
      <alignment horizontal="right" vertical="center"/>
    </xf>
    <xf numFmtId="4" fontId="174" fillId="78" borderId="27" applyNumberFormat="0" applyProtection="0">
      <alignment horizontal="right" vertical="center"/>
    </xf>
    <xf numFmtId="4" fontId="174" fillId="78" borderId="27" applyNumberFormat="0" applyProtection="0">
      <alignment horizontal="right" vertical="center"/>
    </xf>
    <xf numFmtId="4" fontId="174" fillId="78" borderId="27" applyNumberFormat="0" applyProtection="0">
      <alignment horizontal="right" vertical="center"/>
    </xf>
    <xf numFmtId="4" fontId="174" fillId="78" borderId="27" applyNumberFormat="0" applyProtection="0">
      <alignment horizontal="right" vertical="center"/>
    </xf>
    <xf numFmtId="4" fontId="174" fillId="78" borderId="27" applyNumberFormat="0" applyProtection="0">
      <alignment horizontal="right" vertical="center"/>
    </xf>
    <xf numFmtId="4" fontId="174" fillId="78" borderId="27" applyNumberFormat="0" applyProtection="0">
      <alignment horizontal="right" vertical="center"/>
    </xf>
    <xf numFmtId="4" fontId="174" fillId="78" borderId="27" applyNumberFormat="0" applyProtection="0">
      <alignment horizontal="right" vertical="center"/>
    </xf>
    <xf numFmtId="4" fontId="174" fillId="78" borderId="27" applyNumberFormat="0" applyProtection="0">
      <alignment horizontal="right" vertical="center"/>
    </xf>
    <xf numFmtId="4" fontId="174" fillId="78" borderId="27" applyNumberFormat="0" applyProtection="0">
      <alignment horizontal="right" vertical="center"/>
    </xf>
    <xf numFmtId="4" fontId="174" fillId="78" borderId="27" applyNumberFormat="0" applyProtection="0">
      <alignment horizontal="right" vertical="center"/>
    </xf>
    <xf numFmtId="4" fontId="174" fillId="78" borderId="27" applyNumberFormat="0" applyProtection="0">
      <alignment horizontal="right" vertical="center"/>
    </xf>
    <xf numFmtId="0" fontId="175" fillId="0" borderId="0" applyNumberFormat="0" applyFill="0" applyBorder="0" applyAlignment="0" applyProtection="0"/>
    <xf numFmtId="0" fontId="176" fillId="46" borderId="0" applyNumberFormat="0" applyBorder="0" applyAlignment="0" applyProtection="0"/>
    <xf numFmtId="0" fontId="124" fillId="39" borderId="0" applyNumberFormat="0" applyBorder="0" applyAlignment="0" applyProtection="0"/>
    <xf numFmtId="0" fontId="177" fillId="0" borderId="0"/>
    <xf numFmtId="40" fontId="178" fillId="0" borderId="0" applyBorder="0">
      <alignment horizontal="right"/>
    </xf>
    <xf numFmtId="0" fontId="167" fillId="0" borderId="0" applyNumberFormat="0" applyFill="0" applyBorder="0" applyAlignment="0" applyProtection="0"/>
    <xf numFmtId="0" fontId="179" fillId="6" borderId="32" applyNumberFormat="0" applyAlignment="0" applyProtection="0"/>
    <xf numFmtId="0" fontId="179" fillId="45" borderId="32" applyNumberFormat="0" applyAlignment="0" applyProtection="0"/>
    <xf numFmtId="0" fontId="179" fillId="45" borderId="32" applyNumberFormat="0" applyAlignment="0" applyProtection="0"/>
    <xf numFmtId="0" fontId="179" fillId="45" borderId="32" applyNumberFormat="0" applyAlignment="0" applyProtection="0"/>
    <xf numFmtId="0" fontId="179" fillId="45" borderId="32" applyNumberFormat="0" applyAlignment="0" applyProtection="0"/>
    <xf numFmtId="0" fontId="179" fillId="45" borderId="32" applyNumberFormat="0" applyAlignment="0" applyProtection="0"/>
    <xf numFmtId="0" fontId="179" fillId="45" borderId="32" applyNumberFormat="0" applyAlignment="0" applyProtection="0"/>
    <xf numFmtId="0" fontId="179" fillId="45" borderId="32" applyNumberFormat="0" applyAlignment="0" applyProtection="0"/>
    <xf numFmtId="0" fontId="179" fillId="45" borderId="32" applyNumberFormat="0" applyAlignment="0" applyProtection="0"/>
    <xf numFmtId="0" fontId="179" fillId="45" borderId="32" applyNumberFormat="0" applyAlignment="0" applyProtection="0"/>
    <xf numFmtId="0" fontId="179" fillId="45" borderId="32" applyNumberFormat="0" applyAlignment="0" applyProtection="0"/>
    <xf numFmtId="0" fontId="179" fillId="45" borderId="32" applyNumberFormat="0" applyAlignment="0" applyProtection="0"/>
    <xf numFmtId="0" fontId="179" fillId="45" borderId="32" applyNumberFormat="0" applyAlignment="0" applyProtection="0"/>
    <xf numFmtId="0" fontId="179" fillId="45" borderId="32" applyNumberFormat="0" applyAlignment="0" applyProtection="0"/>
    <xf numFmtId="0" fontId="179" fillId="45" borderId="32" applyNumberFormat="0" applyAlignment="0" applyProtection="0"/>
    <xf numFmtId="0" fontId="179" fillId="45" borderId="32" applyNumberFormat="0" applyAlignment="0" applyProtection="0"/>
    <xf numFmtId="0" fontId="179" fillId="45" borderId="32" applyNumberFormat="0" applyAlignment="0" applyProtection="0"/>
    <xf numFmtId="0" fontId="179" fillId="45" borderId="32" applyNumberFormat="0" applyAlignment="0" applyProtection="0"/>
    <xf numFmtId="0" fontId="179" fillId="45" borderId="32" applyNumberFormat="0" applyAlignment="0" applyProtection="0"/>
    <xf numFmtId="0" fontId="179" fillId="45" borderId="32" applyNumberFormat="0" applyAlignment="0" applyProtection="0"/>
    <xf numFmtId="0" fontId="180" fillId="78" borderId="32" applyNumberFormat="0" applyAlignment="0" applyProtection="0"/>
    <xf numFmtId="0" fontId="181" fillId="73" borderId="32" applyNumberFormat="0" applyAlignment="0" applyProtection="0"/>
    <xf numFmtId="0" fontId="181" fillId="73" borderId="32" applyNumberFormat="0" applyAlignment="0" applyProtection="0"/>
    <xf numFmtId="0" fontId="181" fillId="73" borderId="32" applyNumberFormat="0" applyAlignment="0" applyProtection="0"/>
    <xf numFmtId="0" fontId="181" fillId="73" borderId="32" applyNumberFormat="0" applyAlignment="0" applyProtection="0"/>
    <xf numFmtId="0" fontId="181" fillId="73" borderId="32" applyNumberFormat="0" applyAlignment="0" applyProtection="0"/>
    <xf numFmtId="0" fontId="181" fillId="73" borderId="32" applyNumberFormat="0" applyAlignment="0" applyProtection="0"/>
    <xf numFmtId="0" fontId="181" fillId="73" borderId="32" applyNumberFormat="0" applyAlignment="0" applyProtection="0"/>
    <xf numFmtId="0" fontId="181" fillId="73" borderId="32" applyNumberFormat="0" applyAlignment="0" applyProtection="0"/>
    <xf numFmtId="0" fontId="181" fillId="73" borderId="32" applyNumberFormat="0" applyAlignment="0" applyProtection="0"/>
    <xf numFmtId="0" fontId="181" fillId="73" borderId="32" applyNumberFormat="0" applyAlignment="0" applyProtection="0"/>
    <xf numFmtId="0" fontId="181" fillId="73" borderId="32" applyNumberFormat="0" applyAlignment="0" applyProtection="0"/>
    <xf numFmtId="0" fontId="181" fillId="73" borderId="32" applyNumberFormat="0" applyAlignment="0" applyProtection="0"/>
    <xf numFmtId="0" fontId="181" fillId="73" borderId="32" applyNumberFormat="0" applyAlignment="0" applyProtection="0"/>
    <xf numFmtId="0" fontId="181" fillId="73" borderId="32" applyNumberFormat="0" applyAlignment="0" applyProtection="0"/>
    <xf numFmtId="0" fontId="181" fillId="73" borderId="32" applyNumberFormat="0" applyAlignment="0" applyProtection="0"/>
    <xf numFmtId="0" fontId="181" fillId="73" borderId="32" applyNumberFormat="0" applyAlignment="0" applyProtection="0"/>
    <xf numFmtId="0" fontId="181" fillId="73" borderId="32" applyNumberFormat="0" applyAlignment="0" applyProtection="0"/>
    <xf numFmtId="0" fontId="181" fillId="73" borderId="32" applyNumberFormat="0" applyAlignment="0" applyProtection="0"/>
    <xf numFmtId="0" fontId="181" fillId="73" borderId="32" applyNumberFormat="0" applyAlignment="0" applyProtection="0"/>
    <xf numFmtId="0" fontId="182" fillId="78" borderId="26" applyNumberFormat="0" applyAlignment="0" applyProtection="0"/>
    <xf numFmtId="0" fontId="182" fillId="73" borderId="26" applyNumberFormat="0" applyAlignment="0" applyProtection="0"/>
    <xf numFmtId="0" fontId="182" fillId="73" borderId="26" applyNumberFormat="0" applyAlignment="0" applyProtection="0"/>
    <xf numFmtId="0" fontId="182" fillId="73" borderId="26" applyNumberFormat="0" applyAlignment="0" applyProtection="0"/>
    <xf numFmtId="0" fontId="182" fillId="73" borderId="26" applyNumberFormat="0" applyAlignment="0" applyProtection="0"/>
    <xf numFmtId="0" fontId="182" fillId="73" borderId="26" applyNumberFormat="0" applyAlignment="0" applyProtection="0"/>
    <xf numFmtId="0" fontId="182" fillId="73" borderId="26" applyNumberFormat="0" applyAlignment="0" applyProtection="0"/>
    <xf numFmtId="0" fontId="182" fillId="73" borderId="26" applyNumberFormat="0" applyAlignment="0" applyProtection="0"/>
    <xf numFmtId="0" fontId="182" fillId="73" borderId="26" applyNumberFormat="0" applyAlignment="0" applyProtection="0"/>
    <xf numFmtId="0" fontId="182" fillId="73" borderId="26" applyNumberFormat="0" applyAlignment="0" applyProtection="0"/>
    <xf numFmtId="0" fontId="182" fillId="73" borderId="26" applyNumberFormat="0" applyAlignment="0" applyProtection="0"/>
    <xf numFmtId="0" fontId="182" fillId="73" borderId="26" applyNumberFormat="0" applyAlignment="0" applyProtection="0"/>
    <xf numFmtId="0" fontId="182" fillId="73" borderId="26" applyNumberFormat="0" applyAlignment="0" applyProtection="0"/>
    <xf numFmtId="0" fontId="182" fillId="73" borderId="26" applyNumberFormat="0" applyAlignment="0" applyProtection="0"/>
    <xf numFmtId="0" fontId="182" fillId="73" borderId="26" applyNumberFormat="0" applyAlignment="0" applyProtection="0"/>
    <xf numFmtId="0" fontId="182" fillId="73" borderId="26" applyNumberFormat="0" applyAlignment="0" applyProtection="0"/>
    <xf numFmtId="0" fontId="182" fillId="73" borderId="26" applyNumberFormat="0" applyAlignment="0" applyProtection="0"/>
    <xf numFmtId="0" fontId="182" fillId="73" borderId="26" applyNumberFormat="0" applyAlignment="0" applyProtection="0"/>
    <xf numFmtId="0" fontId="182" fillId="73" borderId="26" applyNumberFormat="0" applyAlignment="0" applyProtection="0"/>
    <xf numFmtId="0" fontId="182" fillId="73" borderId="26" applyNumberFormat="0" applyAlignment="0" applyProtection="0"/>
    <xf numFmtId="0" fontId="183" fillId="0" borderId="0" applyNumberFormat="0" applyFill="0" applyBorder="0" applyAlignment="0" applyProtection="0"/>
    <xf numFmtId="0" fontId="135" fillId="81" borderId="0" applyNumberFormat="0" applyBorder="0" applyAlignment="0" applyProtection="0"/>
    <xf numFmtId="0" fontId="135" fillId="16" borderId="0" applyNumberFormat="0" applyBorder="0" applyAlignment="0" applyProtection="0"/>
    <xf numFmtId="0" fontId="135" fillId="14" borderId="0" applyNumberFormat="0" applyBorder="0" applyAlignment="0" applyProtection="0"/>
    <xf numFmtId="0" fontId="135" fillId="72" borderId="0" applyNumberFormat="0" applyBorder="0" applyAlignment="0" applyProtection="0"/>
    <xf numFmtId="0" fontId="135" fillId="82" borderId="0" applyNumberFormat="0" applyBorder="0" applyAlignment="0" applyProtection="0"/>
    <xf numFmtId="0" fontId="135" fillId="13" borderId="0" applyNumberFormat="0" applyBorder="0" applyAlignment="0" applyProtection="0"/>
    <xf numFmtId="0" fontId="15" fillId="0" borderId="0"/>
    <xf numFmtId="0" fontId="1" fillId="0" borderId="0"/>
  </cellStyleXfs>
  <cellXfs count="1989">
    <xf numFmtId="0" fontId="0" fillId="0" borderId="0" xfId="0"/>
    <xf numFmtId="167" fontId="92" fillId="36" borderId="0" xfId="3" applyNumberFormat="1" applyFont="1" applyFill="1" applyBorder="1" applyAlignment="1">
      <alignment horizontal="center" vertical="center" wrapText="1"/>
    </xf>
    <xf numFmtId="167" fontId="92" fillId="34" borderId="0" xfId="3" applyNumberFormat="1" applyFont="1" applyFill="1" applyBorder="1" applyAlignment="1">
      <alignment horizontal="center" vertical="center" wrapText="1"/>
    </xf>
    <xf numFmtId="167" fontId="92" fillId="36" borderId="0" xfId="3" applyNumberFormat="1" applyFont="1" applyFill="1" applyAlignment="1">
      <alignment horizontal="center" vertical="center"/>
    </xf>
    <xf numFmtId="166" fontId="92" fillId="35" borderId="0" xfId="3" applyNumberFormat="1" applyFont="1" applyFill="1" applyBorder="1" applyAlignment="1">
      <alignment horizontal="center" vertical="center"/>
    </xf>
    <xf numFmtId="167" fontId="74" fillId="24" borderId="0" xfId="3" applyNumberFormat="1" applyFont="1" applyFill="1" applyBorder="1" applyAlignment="1">
      <alignment horizontal="center" vertical="center" wrapText="1"/>
    </xf>
    <xf numFmtId="167" fontId="92" fillId="35" borderId="0" xfId="3" applyNumberFormat="1" applyFont="1" applyFill="1" applyBorder="1" applyAlignment="1">
      <alignment horizontal="center" vertical="center" wrapText="1"/>
    </xf>
    <xf numFmtId="167" fontId="73" fillId="34" borderId="0" xfId="3" applyNumberFormat="1" applyFont="1" applyFill="1" applyAlignment="1">
      <alignment horizontal="center" vertical="center"/>
    </xf>
    <xf numFmtId="167" fontId="92" fillId="31" borderId="0" xfId="3" applyNumberFormat="1" applyFont="1" applyFill="1" applyBorder="1" applyAlignment="1">
      <alignment horizontal="center" vertical="center" wrapText="1"/>
    </xf>
    <xf numFmtId="166" fontId="92" fillId="32" borderId="0" xfId="3" applyNumberFormat="1" applyFont="1" applyFill="1" applyBorder="1" applyAlignment="1">
      <alignment horizontal="center" vertical="center"/>
    </xf>
    <xf numFmtId="167" fontId="92" fillId="32" borderId="11" xfId="3" applyNumberFormat="1" applyFont="1" applyFill="1" applyBorder="1" applyAlignment="1">
      <alignment horizontal="center" vertical="center" wrapText="1"/>
    </xf>
    <xf numFmtId="167" fontId="92" fillId="32" borderId="0" xfId="3" applyNumberFormat="1" applyFont="1" applyFill="1" applyBorder="1" applyAlignment="1">
      <alignment horizontal="center" vertical="center" wrapText="1"/>
    </xf>
    <xf numFmtId="3" fontId="55" fillId="0" borderId="0" xfId="83" applyNumberFormat="1" applyFont="1" applyFill="1" applyBorder="1" applyAlignment="1">
      <alignment horizontal="right"/>
    </xf>
    <xf numFmtId="174" fontId="55" fillId="0" borderId="0" xfId="83" applyNumberFormat="1" applyFont="1" applyFill="1" applyBorder="1" applyAlignment="1">
      <alignment horizontal="right"/>
    </xf>
    <xf numFmtId="3" fontId="55" fillId="0" borderId="0" xfId="84" applyNumberFormat="1" applyFont="1" applyFill="1" applyBorder="1" applyAlignment="1">
      <alignment horizontal="left" indent="1"/>
    </xf>
    <xf numFmtId="0" fontId="55" fillId="0" borderId="0" xfId="84" applyFont="1" applyFill="1" applyBorder="1" applyAlignment="1">
      <alignment horizontal="left" indent="1"/>
    </xf>
    <xf numFmtId="0" fontId="61" fillId="0" borderId="0" xfId="0" applyFont="1" applyFill="1" applyBorder="1"/>
    <xf numFmtId="0" fontId="61" fillId="0" borderId="0" xfId="0" applyFont="1" applyFill="1" applyBorder="1" applyAlignment="1"/>
    <xf numFmtId="167" fontId="58" fillId="33" borderId="10" xfId="3" applyNumberFormat="1" applyFont="1" applyFill="1" applyBorder="1" applyAlignment="1">
      <alignment horizontal="center" vertical="center" wrapText="1"/>
    </xf>
    <xf numFmtId="1" fontId="61" fillId="5" borderId="0" xfId="0" applyNumberFormat="1" applyFont="1" applyFill="1" applyBorder="1" applyAlignment="1">
      <alignment vertical="center" wrapText="1"/>
    </xf>
    <xf numFmtId="3" fontId="55" fillId="5" borderId="0" xfId="0" applyNumberFormat="1" applyFont="1" applyFill="1" applyBorder="1" applyAlignment="1">
      <alignment horizontal="right" vertical="center"/>
    </xf>
    <xf numFmtId="166" fontId="55" fillId="5" borderId="0" xfId="3" applyNumberFormat="1" applyFont="1" applyFill="1" applyBorder="1"/>
    <xf numFmtId="167" fontId="55" fillId="38" borderId="0" xfId="57" applyNumberFormat="1" applyFont="1" applyFill="1" applyBorder="1"/>
    <xf numFmtId="0" fontId="61" fillId="38" borderId="0" xfId="3" applyFont="1" applyFill="1"/>
    <xf numFmtId="0" fontId="55" fillId="38" borderId="0" xfId="3" applyFont="1" applyFill="1"/>
    <xf numFmtId="0" fontId="67" fillId="0" borderId="0" xfId="3" applyFont="1" applyFill="1"/>
    <xf numFmtId="0" fontId="55" fillId="0" borderId="0" xfId="3" applyFont="1" applyFill="1"/>
    <xf numFmtId="0" fontId="58" fillId="0" borderId="0" xfId="3" applyFont="1" applyFill="1" applyBorder="1" applyAlignment="1">
      <alignment vertical="center"/>
    </xf>
    <xf numFmtId="0" fontId="55" fillId="83" borderId="0" xfId="0" applyFont="1" applyFill="1" applyBorder="1" applyAlignment="1"/>
    <xf numFmtId="0" fontId="55" fillId="83" borderId="71" xfId="0" applyFont="1" applyFill="1" applyBorder="1" applyAlignment="1"/>
    <xf numFmtId="0" fontId="55" fillId="83" borderId="72" xfId="0" applyFont="1" applyFill="1" applyBorder="1" applyAlignment="1"/>
    <xf numFmtId="0" fontId="55" fillId="83" borderId="73" xfId="0" applyFont="1" applyFill="1" applyBorder="1" applyAlignment="1"/>
    <xf numFmtId="0" fontId="55" fillId="83" borderId="74" xfId="0" applyFont="1" applyFill="1" applyBorder="1" applyAlignment="1">
      <alignment horizontal="center"/>
    </xf>
    <xf numFmtId="0" fontId="55" fillId="83" borderId="75" xfId="0" applyFont="1" applyFill="1" applyBorder="1" applyAlignment="1">
      <alignment horizontal="center"/>
    </xf>
    <xf numFmtId="0" fontId="55" fillId="83" borderId="58" xfId="3" applyFont="1" applyFill="1" applyBorder="1" applyAlignment="1">
      <alignment horizontal="center" wrapText="1"/>
    </xf>
    <xf numFmtId="0" fontId="55" fillId="83" borderId="60" xfId="3" applyFont="1" applyFill="1" applyBorder="1" applyAlignment="1">
      <alignment horizontal="center" wrapText="1"/>
    </xf>
    <xf numFmtId="0" fontId="55" fillId="83" borderId="57" xfId="3" applyFont="1" applyFill="1" applyBorder="1" applyAlignment="1">
      <alignment horizontal="center" wrapText="1"/>
    </xf>
    <xf numFmtId="167" fontId="55" fillId="5" borderId="58" xfId="3" applyNumberFormat="1" applyFont="1" applyFill="1" applyBorder="1" applyAlignment="1">
      <alignment horizontal="right" vertical="center"/>
    </xf>
    <xf numFmtId="167" fontId="55" fillId="5" borderId="60" xfId="3" applyNumberFormat="1" applyFont="1" applyFill="1" applyBorder="1" applyAlignment="1">
      <alignment horizontal="right" vertical="center"/>
    </xf>
    <xf numFmtId="167" fontId="55" fillId="5" borderId="57" xfId="3" applyNumberFormat="1" applyFont="1" applyFill="1" applyBorder="1" applyAlignment="1">
      <alignment horizontal="right" vertical="center"/>
    </xf>
    <xf numFmtId="167" fontId="55" fillId="5" borderId="83" xfId="3" applyNumberFormat="1" applyFont="1" applyFill="1" applyBorder="1" applyAlignment="1">
      <alignment horizontal="right" vertical="center"/>
    </xf>
    <xf numFmtId="167" fontId="55" fillId="5" borderId="84" xfId="3" applyNumberFormat="1" applyFont="1" applyFill="1" applyBorder="1" applyAlignment="1">
      <alignment horizontal="right" vertical="center"/>
    </xf>
    <xf numFmtId="0" fontId="68" fillId="83" borderId="77" xfId="3" applyFont="1" applyFill="1" applyBorder="1" applyAlignment="1">
      <alignment horizontal="right" vertical="top" wrapText="1"/>
    </xf>
    <xf numFmtId="0" fontId="55" fillId="83" borderId="61" xfId="3" applyFont="1" applyFill="1" applyBorder="1" applyAlignment="1">
      <alignment horizontal="center" vertical="center" wrapText="1"/>
    </xf>
    <xf numFmtId="0" fontId="55" fillId="83" borderId="64" xfId="3" applyFont="1" applyFill="1" applyBorder="1" applyAlignment="1">
      <alignment horizontal="center"/>
    </xf>
    <xf numFmtId="0" fontId="55" fillId="5" borderId="83" xfId="3" applyFont="1" applyFill="1" applyBorder="1" applyAlignment="1">
      <alignment horizontal="left"/>
    </xf>
    <xf numFmtId="0" fontId="68" fillId="83" borderId="57" xfId="3" applyFont="1" applyFill="1" applyBorder="1" applyAlignment="1">
      <alignment horizontal="right" vertical="top" wrapText="1"/>
    </xf>
    <xf numFmtId="0" fontId="55" fillId="83" borderId="61" xfId="3" applyFont="1" applyFill="1" applyBorder="1" applyAlignment="1">
      <alignment vertical="center" wrapText="1"/>
    </xf>
    <xf numFmtId="0" fontId="61" fillId="83" borderId="68" xfId="3" applyFont="1" applyFill="1" applyBorder="1"/>
    <xf numFmtId="0" fontId="55" fillId="83" borderId="68" xfId="3" applyFont="1" applyFill="1" applyBorder="1" applyAlignment="1"/>
    <xf numFmtId="0" fontId="61" fillId="83" borderId="65" xfId="3" applyFont="1" applyFill="1" applyBorder="1"/>
    <xf numFmtId="0" fontId="55" fillId="83" borderId="65" xfId="3" applyFont="1" applyFill="1" applyBorder="1" applyAlignment="1">
      <alignment horizontal="center"/>
    </xf>
    <xf numFmtId="3" fontId="55" fillId="83" borderId="57" xfId="3" applyNumberFormat="1" applyFont="1" applyFill="1" applyBorder="1" applyAlignment="1">
      <alignment horizontal="right"/>
    </xf>
    <xf numFmtId="3" fontId="55" fillId="83" borderId="58" xfId="3" applyNumberFormat="1" applyFont="1" applyFill="1" applyBorder="1" applyAlignment="1">
      <alignment horizontal="right"/>
    </xf>
    <xf numFmtId="0" fontId="55" fillId="83" borderId="58" xfId="3" applyFont="1" applyFill="1" applyBorder="1" applyAlignment="1">
      <alignment horizontal="right"/>
    </xf>
    <xf numFmtId="0" fontId="55" fillId="83" borderId="60" xfId="3" applyFont="1" applyFill="1" applyBorder="1" applyAlignment="1">
      <alignment horizontal="right"/>
    </xf>
    <xf numFmtId="0" fontId="55" fillId="83" borderId="84" xfId="3" applyFont="1" applyFill="1" applyBorder="1" applyAlignment="1">
      <alignment horizontal="center"/>
    </xf>
    <xf numFmtId="0" fontId="61" fillId="83" borderId="68" xfId="15" applyFont="1" applyFill="1" applyBorder="1"/>
    <xf numFmtId="0" fontId="61" fillId="83" borderId="65" xfId="15" applyFont="1" applyFill="1" applyBorder="1"/>
    <xf numFmtId="0" fontId="55" fillId="83" borderId="65" xfId="15" applyFont="1" applyFill="1" applyBorder="1" applyAlignment="1">
      <alignment horizontal="center" wrapText="1"/>
    </xf>
    <xf numFmtId="0" fontId="55" fillId="83" borderId="70" xfId="15" applyFont="1" applyFill="1" applyBorder="1" applyAlignment="1">
      <alignment horizontal="center"/>
    </xf>
    <xf numFmtId="0" fontId="55" fillId="83" borderId="55" xfId="15" applyFont="1" applyFill="1" applyBorder="1" applyAlignment="1">
      <alignment horizontal="center"/>
    </xf>
    <xf numFmtId="0" fontId="55" fillId="83" borderId="67" xfId="15" applyFont="1" applyFill="1" applyBorder="1" applyAlignment="1">
      <alignment horizontal="center" wrapText="1"/>
    </xf>
    <xf numFmtId="0" fontId="55" fillId="83" borderId="70" xfId="15" applyFont="1" applyFill="1" applyBorder="1" applyAlignment="1">
      <alignment horizontal="center" wrapText="1"/>
    </xf>
    <xf numFmtId="0" fontId="55" fillId="0" borderId="78" xfId="15" applyFont="1" applyFill="1" applyBorder="1" applyAlignment="1">
      <alignment horizontal="left"/>
    </xf>
    <xf numFmtId="0" fontId="55" fillId="0" borderId="78" xfId="15" applyFont="1" applyFill="1" applyBorder="1" applyAlignment="1">
      <alignment horizontal="center"/>
    </xf>
    <xf numFmtId="0" fontId="55" fillId="83" borderId="68" xfId="15" applyFont="1" applyFill="1" applyBorder="1" applyAlignment="1">
      <alignment vertical="center"/>
    </xf>
    <xf numFmtId="0" fontId="55" fillId="83" borderId="68" xfId="0" applyFont="1" applyFill="1" applyBorder="1"/>
    <xf numFmtId="0" fontId="55" fillId="83" borderId="84" xfId="0" applyFont="1" applyFill="1" applyBorder="1" applyAlignment="1">
      <alignment horizontal="center" wrapText="1"/>
    </xf>
    <xf numFmtId="0" fontId="55" fillId="83" borderId="65" xfId="0" applyFont="1" applyFill="1" applyBorder="1"/>
    <xf numFmtId="0" fontId="55" fillId="83" borderId="65" xfId="0" applyFont="1" applyFill="1" applyBorder="1" applyAlignment="1">
      <alignment horizontal="center"/>
    </xf>
    <xf numFmtId="0" fontId="55" fillId="83" borderId="84" xfId="0" applyFont="1" applyFill="1" applyBorder="1" applyAlignment="1">
      <alignment horizontal="center"/>
    </xf>
    <xf numFmtId="0" fontId="78" fillId="83" borderId="84" xfId="0" applyFont="1" applyFill="1" applyBorder="1" applyAlignment="1">
      <alignment horizontal="center"/>
    </xf>
    <xf numFmtId="0" fontId="55" fillId="5" borderId="65" xfId="19" applyFont="1" applyFill="1" applyBorder="1" applyAlignment="1">
      <alignment horizontal="left" vertical="center"/>
    </xf>
    <xf numFmtId="167" fontId="55" fillId="5" borderId="65" xfId="0" applyNumberFormat="1" applyFont="1" applyFill="1" applyBorder="1"/>
    <xf numFmtId="167" fontId="78" fillId="5" borderId="65" xfId="0" applyNumberFormat="1" applyFont="1" applyFill="1" applyBorder="1"/>
    <xf numFmtId="164" fontId="55" fillId="5" borderId="65" xfId="1" applyNumberFormat="1" applyFont="1" applyFill="1" applyBorder="1" applyAlignment="1">
      <alignment horizontal="center" vertical="center"/>
    </xf>
    <xf numFmtId="0" fontId="55" fillId="83" borderId="68" xfId="15" applyFont="1" applyFill="1" applyBorder="1" applyAlignment="1">
      <alignment horizontal="center" vertical="center"/>
    </xf>
    <xf numFmtId="0" fontId="55" fillId="83" borderId="84" xfId="15" applyFont="1" applyFill="1" applyBorder="1" applyAlignment="1">
      <alignment horizontal="center" wrapText="1"/>
    </xf>
    <xf numFmtId="0" fontId="55" fillId="83" borderId="60" xfId="15" applyFont="1" applyFill="1" applyBorder="1" applyAlignment="1">
      <alignment horizontal="center" wrapText="1"/>
    </xf>
    <xf numFmtId="0" fontId="55" fillId="83" borderId="83" xfId="15" applyFont="1" applyFill="1" applyBorder="1" applyAlignment="1">
      <alignment horizontal="center" wrapText="1"/>
    </xf>
    <xf numFmtId="0" fontId="68" fillId="83" borderId="68" xfId="3" applyFont="1" applyFill="1" applyBorder="1" applyAlignment="1">
      <alignment horizontal="right" vertical="top" wrapText="1"/>
    </xf>
    <xf numFmtId="0" fontId="55" fillId="83" borderId="62" xfId="3" applyFont="1" applyFill="1" applyBorder="1" applyAlignment="1">
      <alignment horizontal="center" vertical="center" wrapText="1"/>
    </xf>
    <xf numFmtId="1" fontId="55" fillId="83" borderId="70" xfId="3" applyNumberFormat="1" applyFont="1" applyFill="1" applyBorder="1" applyAlignment="1">
      <alignment horizontal="center" wrapText="1"/>
    </xf>
    <xf numFmtId="1" fontId="78" fillId="83" borderId="67" xfId="3" applyNumberFormat="1" applyFont="1" applyFill="1" applyBorder="1" applyAlignment="1">
      <alignment horizontal="center" wrapText="1"/>
    </xf>
    <xf numFmtId="0" fontId="55" fillId="5" borderId="84" xfId="3" applyFont="1" applyFill="1" applyBorder="1" applyAlignment="1">
      <alignment horizontal="left" vertical="center"/>
    </xf>
    <xf numFmtId="167" fontId="78" fillId="5" borderId="60" xfId="3" applyNumberFormat="1" applyFont="1" applyFill="1" applyBorder="1" applyAlignment="1">
      <alignment horizontal="right" vertical="center"/>
    </xf>
    <xf numFmtId="164" fontId="55" fillId="5" borderId="84" xfId="1" applyNumberFormat="1" applyFont="1" applyFill="1" applyBorder="1" applyAlignment="1">
      <alignment vertical="center"/>
    </xf>
    <xf numFmtId="1" fontId="68" fillId="83" borderId="70" xfId="3" applyNumberFormat="1" applyFont="1" applyFill="1" applyBorder="1" applyAlignment="1">
      <alignment horizontal="center" wrapText="1"/>
    </xf>
    <xf numFmtId="0" fontId="55" fillId="83" borderId="68" xfId="3" applyFont="1" applyFill="1" applyBorder="1" applyAlignment="1">
      <alignment horizontal="center" vertical="center" wrapText="1"/>
    </xf>
    <xf numFmtId="0" fontId="80" fillId="83" borderId="57" xfId="0" applyFont="1" applyFill="1" applyBorder="1" applyAlignment="1">
      <alignment horizontal="center" wrapText="1"/>
    </xf>
    <xf numFmtId="0" fontId="80" fillId="83" borderId="58" xfId="0" applyFont="1" applyFill="1" applyBorder="1" applyAlignment="1">
      <alignment horizontal="center" wrapText="1"/>
    </xf>
    <xf numFmtId="0" fontId="80" fillId="83" borderId="60" xfId="0" applyFont="1" applyFill="1" applyBorder="1" applyAlignment="1">
      <alignment horizontal="center" wrapText="1"/>
    </xf>
    <xf numFmtId="0" fontId="79" fillId="83" borderId="57" xfId="0" applyFont="1" applyFill="1" applyBorder="1" applyAlignment="1">
      <alignment horizontal="center" wrapText="1"/>
    </xf>
    <xf numFmtId="0" fontId="79" fillId="83" borderId="60" xfId="0" applyFont="1" applyFill="1" applyBorder="1" applyAlignment="1">
      <alignment horizontal="center" wrapText="1"/>
    </xf>
    <xf numFmtId="0" fontId="78" fillId="83" borderId="57" xfId="3" applyFont="1" applyFill="1" applyBorder="1" applyAlignment="1">
      <alignment horizontal="center" wrapText="1"/>
    </xf>
    <xf numFmtId="0" fontId="55" fillId="83" borderId="60" xfId="0" applyFont="1" applyFill="1" applyBorder="1" applyAlignment="1">
      <alignment horizontal="center" wrapText="1"/>
    </xf>
    <xf numFmtId="167" fontId="78" fillId="5" borderId="57" xfId="3" applyNumberFormat="1" applyFont="1" applyFill="1" applyBorder="1" applyAlignment="1">
      <alignment horizontal="right" vertical="center"/>
    </xf>
    <xf numFmtId="0" fontId="61" fillId="83" borderId="0" xfId="3" applyFont="1" applyFill="1" applyBorder="1"/>
    <xf numFmtId="0" fontId="61" fillId="83" borderId="69" xfId="3" applyFont="1" applyFill="1" applyBorder="1"/>
    <xf numFmtId="0" fontId="55" fillId="83" borderId="0" xfId="3" applyFont="1" applyFill="1" applyBorder="1" applyAlignment="1">
      <alignment horizontal="center"/>
    </xf>
    <xf numFmtId="0" fontId="55" fillId="83" borderId="0" xfId="3" applyFont="1" applyFill="1" applyBorder="1" applyAlignment="1">
      <alignment horizontal="center" wrapText="1"/>
    </xf>
    <xf numFmtId="0" fontId="55" fillId="83" borderId="69" xfId="3" applyFont="1" applyFill="1" applyBorder="1" applyAlignment="1">
      <alignment horizontal="center" wrapText="1"/>
    </xf>
    <xf numFmtId="0" fontId="55" fillId="83" borderId="70" xfId="3" applyFont="1" applyFill="1" applyBorder="1" applyAlignment="1">
      <alignment horizontal="center"/>
    </xf>
    <xf numFmtId="0" fontId="55" fillId="83" borderId="67" xfId="3" applyFont="1" applyFill="1" applyBorder="1" applyAlignment="1">
      <alignment horizontal="center"/>
    </xf>
    <xf numFmtId="0" fontId="55" fillId="83" borderId="55" xfId="3" applyFont="1" applyFill="1" applyBorder="1" applyAlignment="1">
      <alignment horizontal="center"/>
    </xf>
    <xf numFmtId="0" fontId="55" fillId="83" borderId="68" xfId="19" applyFont="1" applyFill="1" applyBorder="1"/>
    <xf numFmtId="0" fontId="55" fillId="83" borderId="62" xfId="19" applyFont="1" applyFill="1" applyBorder="1" applyAlignment="1">
      <alignment wrapText="1"/>
    </xf>
    <xf numFmtId="0" fontId="55" fillId="83" borderId="63" xfId="19" applyFont="1" applyFill="1" applyBorder="1" applyAlignment="1">
      <alignment horizontal="right"/>
    </xf>
    <xf numFmtId="0" fontId="78" fillId="83" borderId="63" xfId="19" applyFont="1" applyFill="1" applyBorder="1" applyAlignment="1">
      <alignment horizontal="right"/>
    </xf>
    <xf numFmtId="0" fontId="55" fillId="83" borderId="87" xfId="19" applyFont="1" applyFill="1" applyBorder="1" applyAlignment="1">
      <alignment horizontal="center" vertical="center" wrapText="1"/>
    </xf>
    <xf numFmtId="0" fontId="55" fillId="83" borderId="88" xfId="19" applyFont="1" applyFill="1" applyBorder="1" applyAlignment="1">
      <alignment horizontal="right" vertical="center"/>
    </xf>
    <xf numFmtId="0" fontId="55" fillId="83" borderId="89" xfId="19" applyFont="1" applyFill="1" applyBorder="1" applyAlignment="1">
      <alignment horizontal="right" vertical="center"/>
    </xf>
    <xf numFmtId="0" fontId="55" fillId="83" borderId="91" xfId="19" applyFont="1" applyFill="1" applyBorder="1" applyAlignment="1">
      <alignment horizontal="center" vertical="center"/>
    </xf>
    <xf numFmtId="0" fontId="78" fillId="83" borderId="88" xfId="19" applyFont="1" applyFill="1" applyBorder="1" applyAlignment="1">
      <alignment horizontal="right" vertical="center"/>
    </xf>
    <xf numFmtId="0" fontId="78" fillId="83" borderId="89" xfId="19" applyFont="1" applyFill="1" applyBorder="1" applyAlignment="1">
      <alignment horizontal="right" vertical="center"/>
    </xf>
    <xf numFmtId="0" fontId="78" fillId="83" borderId="91" xfId="19" applyFont="1" applyFill="1" applyBorder="1" applyAlignment="1">
      <alignment horizontal="center" vertical="center"/>
    </xf>
    <xf numFmtId="0" fontId="78" fillId="83" borderId="8" xfId="19" applyFont="1" applyFill="1" applyBorder="1" applyAlignment="1">
      <alignment horizontal="right"/>
    </xf>
    <xf numFmtId="0" fontId="78" fillId="83" borderId="90" xfId="19" applyFont="1" applyFill="1" applyBorder="1" applyAlignment="1">
      <alignment horizontal="center" vertical="center"/>
    </xf>
    <xf numFmtId="0" fontId="61" fillId="83" borderId="68" xfId="19" applyFont="1" applyFill="1" applyBorder="1" applyAlignment="1">
      <alignment horizontal="right" vertical="center"/>
    </xf>
    <xf numFmtId="0" fontId="55" fillId="83" borderId="62" xfId="19" applyFont="1" applyFill="1" applyBorder="1"/>
    <xf numFmtId="0" fontId="55" fillId="83" borderId="65" xfId="19" applyFont="1" applyFill="1" applyBorder="1" applyAlignment="1">
      <alignment horizontal="center" vertical="center" wrapText="1"/>
    </xf>
    <xf numFmtId="0" fontId="55" fillId="83" borderId="70" xfId="19" applyFont="1" applyFill="1" applyBorder="1" applyAlignment="1">
      <alignment horizontal="center" vertical="center"/>
    </xf>
    <xf numFmtId="0" fontId="55" fillId="83" borderId="67" xfId="19" applyFont="1" applyFill="1" applyBorder="1" applyAlignment="1">
      <alignment horizontal="center" vertical="center"/>
    </xf>
    <xf numFmtId="0" fontId="55" fillId="83" borderId="68" xfId="19" applyFont="1" applyFill="1" applyBorder="1" applyAlignment="1">
      <alignment horizontal="center"/>
    </xf>
    <xf numFmtId="0" fontId="55" fillId="83" borderId="65" xfId="19" applyFont="1" applyFill="1" applyBorder="1" applyAlignment="1">
      <alignment horizontal="center" wrapText="1"/>
    </xf>
    <xf numFmtId="0" fontId="55" fillId="83" borderId="70" xfId="19" applyFont="1" applyFill="1" applyBorder="1" applyAlignment="1">
      <alignment horizontal="center"/>
    </xf>
    <xf numFmtId="0" fontId="55" fillId="83" borderId="67" xfId="19" applyFont="1" applyFill="1" applyBorder="1" applyAlignment="1">
      <alignment horizontal="center"/>
    </xf>
    <xf numFmtId="0" fontId="55" fillId="83" borderId="62" xfId="3" applyFont="1" applyFill="1" applyBorder="1" applyAlignment="1">
      <alignment vertical="center"/>
    </xf>
    <xf numFmtId="0" fontId="55" fillId="83" borderId="65" xfId="3" applyFont="1" applyFill="1" applyBorder="1" applyAlignment="1">
      <alignment horizontal="center" vertical="center"/>
    </xf>
    <xf numFmtId="0" fontId="55" fillId="83" borderId="55" xfId="19" applyFont="1" applyFill="1" applyBorder="1" applyAlignment="1">
      <alignment horizontal="center" vertical="center"/>
    </xf>
    <xf numFmtId="0" fontId="55" fillId="83" borderId="67" xfId="3" applyFont="1" applyFill="1" applyBorder="1" applyAlignment="1">
      <alignment horizontal="center" vertical="center"/>
    </xf>
    <xf numFmtId="0" fontId="55" fillId="83" borderId="84" xfId="56" applyFont="1" applyFill="1" applyBorder="1" applyAlignment="1">
      <alignment horizontal="center"/>
    </xf>
    <xf numFmtId="0" fontId="55" fillId="83" borderId="84" xfId="3" applyFont="1" applyFill="1" applyBorder="1" applyAlignment="1">
      <alignment horizontal="center" textRotation="90" wrapText="1"/>
    </xf>
    <xf numFmtId="167" fontId="55" fillId="26" borderId="62" xfId="3" applyNumberFormat="1" applyFont="1" applyFill="1" applyBorder="1" applyAlignment="1">
      <alignment horizontal="right" vertical="center"/>
    </xf>
    <xf numFmtId="167" fontId="55" fillId="25" borderId="62" xfId="3" applyNumberFormat="1" applyFont="1" applyFill="1" applyBorder="1" applyAlignment="1">
      <alignment horizontal="right" vertical="center"/>
    </xf>
    <xf numFmtId="167" fontId="55" fillId="26" borderId="84" xfId="3" applyNumberFormat="1" applyFont="1" applyFill="1" applyBorder="1" applyAlignment="1">
      <alignment horizontal="right" vertical="center"/>
    </xf>
    <xf numFmtId="167" fontId="55" fillId="25" borderId="84" xfId="3" applyNumberFormat="1" applyFont="1" applyFill="1" applyBorder="1" applyAlignment="1">
      <alignment horizontal="right" vertical="center"/>
    </xf>
    <xf numFmtId="0" fontId="55" fillId="83" borderId="60" xfId="3" applyFont="1" applyFill="1" applyBorder="1" applyAlignment="1">
      <alignment horizontal="center" textRotation="90" wrapText="1"/>
    </xf>
    <xf numFmtId="167" fontId="55" fillId="26" borderId="60" xfId="3" applyNumberFormat="1" applyFont="1" applyFill="1" applyBorder="1" applyAlignment="1">
      <alignment horizontal="right" vertical="center"/>
    </xf>
    <xf numFmtId="167" fontId="55" fillId="25" borderId="60" xfId="3" applyNumberFormat="1" applyFont="1" applyFill="1" applyBorder="1" applyAlignment="1">
      <alignment horizontal="right" vertical="center"/>
    </xf>
    <xf numFmtId="0" fontId="55" fillId="83" borderId="57" xfId="3" applyFont="1" applyFill="1" applyBorder="1" applyAlignment="1">
      <alignment horizontal="center" textRotation="90" wrapText="1"/>
    </xf>
    <xf numFmtId="167" fontId="55" fillId="26" borderId="57" xfId="3" applyNumberFormat="1" applyFont="1" applyFill="1" applyBorder="1" applyAlignment="1">
      <alignment horizontal="right" vertical="center"/>
    </xf>
    <xf numFmtId="167" fontId="55" fillId="25" borderId="57" xfId="3" applyNumberFormat="1" applyFont="1" applyFill="1" applyBorder="1" applyAlignment="1">
      <alignment horizontal="right" vertical="center"/>
    </xf>
    <xf numFmtId="0" fontId="55" fillId="83" borderId="86" xfId="3" applyFont="1" applyFill="1" applyBorder="1" applyAlignment="1">
      <alignment horizontal="center" textRotation="90" wrapText="1"/>
    </xf>
    <xf numFmtId="167" fontId="55" fillId="26" borderId="86" xfId="3" applyNumberFormat="1" applyFont="1" applyFill="1" applyBorder="1" applyAlignment="1">
      <alignment horizontal="right" vertical="center"/>
    </xf>
    <xf numFmtId="167" fontId="55" fillId="25" borderId="86" xfId="3" applyNumberFormat="1" applyFont="1" applyFill="1" applyBorder="1" applyAlignment="1">
      <alignment horizontal="right" vertical="center"/>
    </xf>
    <xf numFmtId="0" fontId="55" fillId="83" borderId="108" xfId="3" applyFont="1" applyFill="1" applyBorder="1" applyAlignment="1">
      <alignment horizontal="center" textRotation="90" wrapText="1"/>
    </xf>
    <xf numFmtId="167" fontId="55" fillId="5" borderId="65" xfId="3" applyNumberFormat="1" applyFont="1" applyFill="1" applyBorder="1" applyAlignment="1">
      <alignment horizontal="right" vertical="center"/>
    </xf>
    <xf numFmtId="167" fontId="55" fillId="5" borderId="70" xfId="3" applyNumberFormat="1" applyFont="1" applyFill="1" applyBorder="1" applyAlignment="1">
      <alignment horizontal="right" vertical="center"/>
    </xf>
    <xf numFmtId="167" fontId="55" fillId="5" borderId="85" xfId="3" applyNumberFormat="1" applyFont="1" applyFill="1" applyBorder="1" applyAlignment="1">
      <alignment horizontal="right" vertical="center"/>
    </xf>
    <xf numFmtId="167" fontId="55" fillId="5" borderId="67" xfId="3" applyNumberFormat="1" applyFont="1" applyFill="1" applyBorder="1" applyAlignment="1">
      <alignment horizontal="right" vertical="center"/>
    </xf>
    <xf numFmtId="167" fontId="55" fillId="5" borderId="111" xfId="3" applyNumberFormat="1" applyFont="1" applyFill="1" applyBorder="1" applyAlignment="1">
      <alignment horizontal="right" vertical="center"/>
    </xf>
    <xf numFmtId="14" fontId="55" fillId="83" borderId="84" xfId="3" applyNumberFormat="1" applyFont="1" applyFill="1" applyBorder="1" applyAlignment="1">
      <alignment horizontal="center" textRotation="90" wrapText="1"/>
    </xf>
    <xf numFmtId="0" fontId="96" fillId="83" borderId="62" xfId="3" applyFont="1" applyFill="1" applyBorder="1" applyAlignment="1">
      <alignment horizontal="center" wrapText="1"/>
    </xf>
    <xf numFmtId="0" fontId="55" fillId="83" borderId="84" xfId="3" applyFont="1" applyFill="1" applyBorder="1" applyAlignment="1">
      <alignment horizontal="center" vertical="center" wrapText="1"/>
    </xf>
    <xf numFmtId="0" fontId="68" fillId="5" borderId="84" xfId="3" applyFont="1" applyFill="1" applyBorder="1" applyAlignment="1">
      <alignment horizontal="left"/>
    </xf>
    <xf numFmtId="3" fontId="68" fillId="5" borderId="84" xfId="3" applyNumberFormat="1" applyFont="1" applyFill="1" applyBorder="1" applyAlignment="1">
      <alignment horizontal="right" vertical="center"/>
    </xf>
    <xf numFmtId="170" fontId="68" fillId="5" borderId="84" xfId="3" applyNumberFormat="1" applyFont="1" applyFill="1" applyBorder="1" applyAlignment="1">
      <alignment horizontal="right"/>
    </xf>
    <xf numFmtId="170" fontId="68" fillId="5" borderId="84" xfId="3" applyNumberFormat="1" applyFont="1" applyFill="1" applyBorder="1"/>
    <xf numFmtId="167" fontId="68" fillId="5" borderId="84" xfId="3" applyNumberFormat="1" applyFont="1" applyFill="1" applyBorder="1" applyAlignment="1">
      <alignment horizontal="center"/>
    </xf>
    <xf numFmtId="164" fontId="68" fillId="5" borderId="84" xfId="1" applyNumberFormat="1" applyFont="1" applyFill="1" applyBorder="1" applyAlignment="1">
      <alignment horizontal="center"/>
    </xf>
    <xf numFmtId="3" fontId="68" fillId="5" borderId="84" xfId="3" applyNumberFormat="1" applyFont="1" applyFill="1" applyBorder="1" applyAlignment="1">
      <alignment horizontal="right"/>
    </xf>
    <xf numFmtId="3" fontId="68" fillId="5" borderId="84" xfId="3" applyNumberFormat="1" applyFont="1" applyFill="1" applyBorder="1"/>
    <xf numFmtId="164" fontId="68" fillId="5" borderId="84" xfId="3" applyNumberFormat="1" applyFont="1" applyFill="1" applyBorder="1" applyAlignment="1">
      <alignment horizontal="center"/>
    </xf>
    <xf numFmtId="167" fontId="68" fillId="5" borderId="84" xfId="3" applyNumberFormat="1" applyFont="1" applyFill="1" applyBorder="1" applyAlignment="1">
      <alignment horizontal="right"/>
    </xf>
    <xf numFmtId="167" fontId="68" fillId="5" borderId="84" xfId="3" applyNumberFormat="1" applyFont="1" applyFill="1" applyBorder="1"/>
    <xf numFmtId="1" fontId="55" fillId="83" borderId="0" xfId="3" applyNumberFormat="1" applyFont="1" applyFill="1" applyBorder="1" applyAlignment="1">
      <alignment vertical="center" wrapText="1"/>
    </xf>
    <xf numFmtId="1" fontId="55" fillId="83" borderId="69" xfId="3" applyNumberFormat="1" applyFont="1" applyFill="1" applyBorder="1" applyAlignment="1">
      <alignment vertical="center" wrapText="1"/>
    </xf>
    <xf numFmtId="0" fontId="55" fillId="83" borderId="57" xfId="3" applyFont="1" applyFill="1" applyBorder="1" applyAlignment="1">
      <alignment horizontal="center" vertical="center" wrapText="1"/>
    </xf>
    <xf numFmtId="3" fontId="68" fillId="5" borderId="57" xfId="3" applyNumberFormat="1" applyFont="1" applyFill="1" applyBorder="1" applyAlignment="1">
      <alignment horizontal="right" vertical="center"/>
    </xf>
    <xf numFmtId="1" fontId="55" fillId="83" borderId="113" xfId="3" applyNumberFormat="1" applyFont="1" applyFill="1" applyBorder="1" applyAlignment="1">
      <alignment vertical="center" wrapText="1"/>
    </xf>
    <xf numFmtId="0" fontId="55" fillId="83" borderId="108" xfId="3" applyFont="1" applyFill="1" applyBorder="1" applyAlignment="1">
      <alignment horizontal="center" vertical="center" wrapText="1"/>
    </xf>
    <xf numFmtId="3" fontId="68" fillId="5" borderId="108" xfId="3" applyNumberFormat="1" applyFont="1" applyFill="1" applyBorder="1" applyAlignment="1">
      <alignment horizontal="right" vertical="center"/>
    </xf>
    <xf numFmtId="1" fontId="55" fillId="83" borderId="58" xfId="0" applyNumberFormat="1" applyFont="1" applyFill="1" applyBorder="1" applyAlignment="1">
      <alignment horizontal="center" wrapText="1"/>
    </xf>
    <xf numFmtId="1" fontId="55" fillId="83" borderId="60" xfId="0" applyNumberFormat="1" applyFont="1" applyFill="1" applyBorder="1" applyAlignment="1">
      <alignment horizontal="center" wrapText="1"/>
    </xf>
    <xf numFmtId="3" fontId="55" fillId="5" borderId="58" xfId="0" applyNumberFormat="1" applyFont="1" applyFill="1" applyBorder="1" applyAlignment="1">
      <alignment horizontal="right" wrapText="1"/>
    </xf>
    <xf numFmtId="3" fontId="55" fillId="5" borderId="60" xfId="0" applyNumberFormat="1" applyFont="1" applyFill="1" applyBorder="1" applyAlignment="1">
      <alignment horizontal="right" wrapText="1"/>
    </xf>
    <xf numFmtId="0" fontId="68" fillId="83" borderId="61" xfId="3" applyFont="1" applyFill="1" applyBorder="1" applyAlignment="1">
      <alignment horizontal="right" vertical="top" wrapText="1"/>
    </xf>
    <xf numFmtId="0" fontId="55" fillId="83" borderId="64" xfId="3" applyFont="1" applyFill="1" applyBorder="1" applyAlignment="1">
      <alignment horizontal="right"/>
    </xf>
    <xf numFmtId="1" fontId="55" fillId="83" borderId="57" xfId="0" applyNumberFormat="1" applyFont="1" applyFill="1" applyBorder="1" applyAlignment="1">
      <alignment horizontal="center" wrapText="1"/>
    </xf>
    <xf numFmtId="3" fontId="55" fillId="5" borderId="57" xfId="0" applyNumberFormat="1" applyFont="1" applyFill="1" applyBorder="1" applyAlignment="1">
      <alignment horizontal="right" wrapText="1"/>
    </xf>
    <xf numFmtId="1" fontId="68" fillId="83" borderId="86" xfId="3" applyNumberFormat="1" applyFont="1" applyFill="1" applyBorder="1" applyAlignment="1">
      <alignment horizontal="center" wrapText="1"/>
    </xf>
    <xf numFmtId="3" fontId="68" fillId="5" borderId="86" xfId="3" applyNumberFormat="1" applyFont="1" applyFill="1" applyBorder="1" applyAlignment="1">
      <alignment horizontal="right" vertical="center"/>
    </xf>
    <xf numFmtId="3" fontId="68" fillId="5" borderId="86" xfId="3" applyNumberFormat="1" applyFont="1" applyFill="1" applyBorder="1" applyAlignment="1">
      <alignment horizontal="right" wrapText="1"/>
    </xf>
    <xf numFmtId="1" fontId="68" fillId="83" borderId="108" xfId="3" applyNumberFormat="1" applyFont="1" applyFill="1" applyBorder="1" applyAlignment="1">
      <alignment horizontal="center" wrapText="1"/>
    </xf>
    <xf numFmtId="3" fontId="68" fillId="5" borderId="108" xfId="3" applyNumberFormat="1" applyFont="1" applyFill="1" applyBorder="1" applyAlignment="1">
      <alignment horizontal="right" wrapText="1"/>
    </xf>
    <xf numFmtId="1" fontId="55" fillId="83" borderId="84" xfId="0" applyNumberFormat="1" applyFont="1" applyFill="1" applyBorder="1" applyAlignment="1">
      <alignment horizontal="center" vertical="center" wrapText="1"/>
    </xf>
    <xf numFmtId="164" fontId="55" fillId="5" borderId="84" xfId="1" applyNumberFormat="1" applyFont="1" applyFill="1" applyBorder="1" applyAlignment="1">
      <alignment vertical="center" wrapText="1"/>
    </xf>
    <xf numFmtId="0" fontId="76" fillId="83" borderId="84" xfId="0" applyFont="1" applyFill="1" applyBorder="1" applyAlignment="1">
      <alignment horizontal="center" vertical="center"/>
    </xf>
    <xf numFmtId="0" fontId="55" fillId="83" borderId="84" xfId="0" applyFont="1" applyFill="1" applyBorder="1" applyAlignment="1">
      <alignment horizontal="center" vertical="center"/>
    </xf>
    <xf numFmtId="0" fontId="55" fillId="5" borderId="84" xfId="0" applyFont="1" applyFill="1" applyBorder="1" applyAlignment="1">
      <alignment horizontal="right"/>
    </xf>
    <xf numFmtId="164" fontId="55" fillId="5" borderId="84" xfId="1" applyNumberFormat="1" applyFont="1" applyFill="1" applyBorder="1" applyAlignment="1">
      <alignment horizontal="right" vertical="center" wrapText="1"/>
    </xf>
    <xf numFmtId="1" fontId="55" fillId="83" borderId="57" xfId="0" applyNumberFormat="1" applyFont="1" applyFill="1" applyBorder="1" applyAlignment="1">
      <alignment horizontal="center" vertical="center" wrapText="1"/>
    </xf>
    <xf numFmtId="164" fontId="55" fillId="5" borderId="57" xfId="1" applyNumberFormat="1" applyFont="1" applyFill="1" applyBorder="1" applyAlignment="1">
      <alignment vertical="center" wrapText="1"/>
    </xf>
    <xf numFmtId="164" fontId="55" fillId="5" borderId="57" xfId="1" applyNumberFormat="1" applyFont="1" applyFill="1" applyBorder="1" applyAlignment="1">
      <alignment horizontal="right" vertical="center" wrapText="1"/>
    </xf>
    <xf numFmtId="1" fontId="55" fillId="83" borderId="108" xfId="0" applyNumberFormat="1" applyFont="1" applyFill="1" applyBorder="1" applyAlignment="1">
      <alignment horizontal="center" vertical="center" wrapText="1"/>
    </xf>
    <xf numFmtId="164" fontId="55" fillId="5" borderId="108" xfId="1" applyNumberFormat="1" applyFont="1" applyFill="1" applyBorder="1" applyAlignment="1">
      <alignment vertical="center" wrapText="1"/>
    </xf>
    <xf numFmtId="164" fontId="55" fillId="5" borderId="108" xfId="1" applyNumberFormat="1" applyFont="1" applyFill="1" applyBorder="1" applyAlignment="1">
      <alignment horizontal="right" vertical="center" wrapText="1"/>
    </xf>
    <xf numFmtId="1" fontId="60" fillId="83" borderId="115" xfId="0" applyNumberFormat="1" applyFont="1" applyFill="1" applyBorder="1" applyAlignment="1">
      <alignment horizontal="right" vertical="center" wrapText="1"/>
    </xf>
    <xf numFmtId="0" fontId="60" fillId="83" borderId="0" xfId="0" applyFont="1" applyFill="1" applyBorder="1" applyAlignment="1">
      <alignment horizontal="right" wrapText="1"/>
    </xf>
    <xf numFmtId="0" fontId="61" fillId="83" borderId="69" xfId="0" applyFont="1" applyFill="1" applyBorder="1" applyAlignment="1"/>
    <xf numFmtId="1" fontId="60" fillId="83" borderId="116" xfId="0" applyNumberFormat="1" applyFont="1" applyFill="1" applyBorder="1" applyAlignment="1">
      <alignment horizontal="right" vertical="center" wrapText="1"/>
    </xf>
    <xf numFmtId="0" fontId="60" fillId="83" borderId="63" xfId="0" applyFont="1" applyFill="1" applyBorder="1" applyAlignment="1">
      <alignment horizontal="left" wrapText="1"/>
    </xf>
    <xf numFmtId="0" fontId="60" fillId="83" borderId="70" xfId="0" applyFont="1" applyFill="1" applyBorder="1" applyAlignment="1">
      <alignment horizontal="right" vertical="center" wrapText="1"/>
    </xf>
    <xf numFmtId="0" fontId="55" fillId="83" borderId="70" xfId="0" applyFont="1" applyFill="1" applyBorder="1" applyAlignment="1">
      <alignment horizontal="center" wrapText="1"/>
    </xf>
    <xf numFmtId="0" fontId="55" fillId="83" borderId="67" xfId="0" applyFont="1" applyFill="1" applyBorder="1" applyAlignment="1">
      <alignment horizontal="center" wrapText="1"/>
    </xf>
    <xf numFmtId="0" fontId="78" fillId="83" borderId="67" xfId="0" applyFont="1" applyFill="1" applyBorder="1" applyAlignment="1">
      <alignment horizontal="center" wrapText="1"/>
    </xf>
    <xf numFmtId="0" fontId="78" fillId="83" borderId="55" xfId="0" applyFont="1" applyFill="1" applyBorder="1" applyAlignment="1">
      <alignment horizontal="center" wrapText="1"/>
    </xf>
    <xf numFmtId="0" fontId="55" fillId="5" borderId="63" xfId="0" applyFont="1" applyFill="1" applyBorder="1" applyAlignment="1">
      <alignment horizontal="right" vertical="center"/>
    </xf>
    <xf numFmtId="3" fontId="55" fillId="5" borderId="62" xfId="0" applyNumberFormat="1" applyFont="1" applyFill="1" applyBorder="1" applyAlignment="1">
      <alignment horizontal="right" vertical="center"/>
    </xf>
    <xf numFmtId="3" fontId="55" fillId="5" borderId="63" xfId="0" applyNumberFormat="1" applyFont="1" applyFill="1" applyBorder="1" applyAlignment="1">
      <alignment horizontal="right" vertical="center"/>
    </xf>
    <xf numFmtId="164" fontId="55" fillId="5" borderId="62" xfId="1" applyNumberFormat="1" applyFont="1" applyFill="1" applyBorder="1" applyAlignment="1">
      <alignment horizontal="right" vertical="center"/>
    </xf>
    <xf numFmtId="164" fontId="55" fillId="5" borderId="61" xfId="1" applyNumberFormat="1" applyFont="1" applyFill="1" applyBorder="1" applyAlignment="1">
      <alignment horizontal="right" vertical="center"/>
    </xf>
    <xf numFmtId="3" fontId="78" fillId="5" borderId="0" xfId="0" applyNumberFormat="1" applyFont="1" applyFill="1" applyBorder="1" applyAlignment="1">
      <alignment horizontal="right" vertical="center"/>
    </xf>
    <xf numFmtId="3" fontId="78" fillId="5" borderId="63" xfId="0" applyNumberFormat="1" applyFont="1" applyFill="1" applyBorder="1" applyAlignment="1">
      <alignment horizontal="right" vertical="center"/>
    </xf>
    <xf numFmtId="164" fontId="78" fillId="5" borderId="62" xfId="1" applyNumberFormat="1" applyFont="1" applyFill="1" applyBorder="1" applyAlignment="1">
      <alignment horizontal="right" vertical="center"/>
    </xf>
    <xf numFmtId="0" fontId="55" fillId="83" borderId="58" xfId="3" applyFont="1" applyFill="1" applyBorder="1" applyAlignment="1">
      <alignment horizontal="right" textRotation="90" wrapText="1"/>
    </xf>
    <xf numFmtId="0" fontId="55" fillId="83" borderId="57" xfId="3" applyFont="1" applyFill="1" applyBorder="1" applyAlignment="1">
      <alignment horizontal="right" textRotation="90" wrapText="1"/>
    </xf>
    <xf numFmtId="3" fontId="55" fillId="5" borderId="58" xfId="3" applyNumberFormat="1" applyFont="1" applyFill="1" applyBorder="1" applyAlignment="1">
      <alignment horizontal="right" vertical="center"/>
    </xf>
    <xf numFmtId="3" fontId="55" fillId="5" borderId="57" xfId="3" applyNumberFormat="1" applyFont="1" applyFill="1" applyBorder="1" applyAlignment="1">
      <alignment horizontal="right" vertical="center"/>
    </xf>
    <xf numFmtId="0" fontId="55" fillId="83" borderId="84" xfId="3" applyFont="1" applyFill="1" applyBorder="1" applyAlignment="1">
      <alignment horizontal="right"/>
    </xf>
    <xf numFmtId="0" fontId="55" fillId="83" borderId="84" xfId="3" applyFont="1" applyFill="1" applyBorder="1" applyAlignment="1">
      <alignment horizontal="center" textRotation="90"/>
    </xf>
    <xf numFmtId="0" fontId="55" fillId="5" borderId="68" xfId="3" applyFont="1" applyFill="1" applyBorder="1" applyAlignment="1">
      <alignment horizontal="right"/>
    </xf>
    <xf numFmtId="166" fontId="55" fillId="5" borderId="68" xfId="3" applyNumberFormat="1" applyFont="1" applyFill="1" applyBorder="1"/>
    <xf numFmtId="0" fontId="55" fillId="83" borderId="108" xfId="3" applyFont="1" applyFill="1" applyBorder="1" applyAlignment="1">
      <alignment horizontal="right" textRotation="90" wrapText="1"/>
    </xf>
    <xf numFmtId="3" fontId="55" fillId="5" borderId="108" xfId="3" applyNumberFormat="1" applyFont="1" applyFill="1" applyBorder="1" applyAlignment="1">
      <alignment horizontal="right" vertical="center"/>
    </xf>
    <xf numFmtId="0" fontId="55" fillId="83" borderId="57" xfId="3" applyFont="1" applyFill="1" applyBorder="1" applyAlignment="1">
      <alignment horizontal="center" textRotation="90"/>
    </xf>
    <xf numFmtId="0" fontId="55" fillId="83" borderId="108" xfId="3" applyFont="1" applyFill="1" applyBorder="1" applyAlignment="1">
      <alignment horizontal="center" textRotation="90"/>
    </xf>
    <xf numFmtId="166" fontId="55" fillId="5" borderId="109" xfId="3" applyNumberFormat="1" applyFont="1" applyFill="1" applyBorder="1"/>
    <xf numFmtId="0" fontId="64" fillId="83" borderId="68" xfId="15" applyFont="1" applyFill="1" applyBorder="1" applyAlignment="1"/>
    <xf numFmtId="0" fontId="55" fillId="83" borderId="0" xfId="15" applyFont="1" applyFill="1" applyBorder="1" applyAlignment="1">
      <alignment horizontal="center" vertical="center"/>
    </xf>
    <xf numFmtId="0" fontId="55" fillId="83" borderId="69" xfId="15" applyFont="1" applyFill="1" applyBorder="1" applyAlignment="1">
      <alignment horizontal="center" vertical="center"/>
    </xf>
    <xf numFmtId="0" fontId="57" fillId="83" borderId="0" xfId="15" applyFont="1" applyFill="1" applyBorder="1" applyAlignment="1"/>
    <xf numFmtId="0" fontId="57" fillId="83" borderId="69" xfId="15" applyFont="1" applyFill="1" applyBorder="1" applyAlignment="1"/>
    <xf numFmtId="0" fontId="55" fillId="83" borderId="69" xfId="15" applyFont="1" applyFill="1" applyBorder="1" applyAlignment="1"/>
    <xf numFmtId="0" fontId="55" fillId="83" borderId="62" xfId="0" applyFont="1" applyFill="1" applyBorder="1"/>
    <xf numFmtId="0" fontId="55" fillId="83" borderId="65" xfId="0" applyFont="1" applyFill="1" applyBorder="1" applyAlignment="1">
      <alignment horizontal="right"/>
    </xf>
    <xf numFmtId="0" fontId="55" fillId="5" borderId="65" xfId="19" applyFont="1" applyFill="1" applyBorder="1" applyAlignment="1">
      <alignment horizontal="right" vertical="center"/>
    </xf>
    <xf numFmtId="3" fontId="55" fillId="5" borderId="65" xfId="19" applyNumberFormat="1" applyFont="1" applyFill="1" applyBorder="1" applyAlignment="1">
      <alignment horizontal="right" vertical="center"/>
    </xf>
    <xf numFmtId="3" fontId="78" fillId="5" borderId="65" xfId="19" applyNumberFormat="1" applyFont="1" applyFill="1" applyBorder="1" applyAlignment="1">
      <alignment horizontal="right" vertical="center"/>
    </xf>
    <xf numFmtId="0" fontId="61" fillId="5" borderId="57" xfId="0" applyFont="1" applyFill="1" applyBorder="1"/>
    <xf numFmtId="0" fontId="55" fillId="5" borderId="60" xfId="0" applyFont="1" applyFill="1" applyBorder="1" applyAlignment="1">
      <alignment horizontal="right" vertical="center" wrapText="1"/>
    </xf>
    <xf numFmtId="3" fontId="55" fillId="5" borderId="84" xfId="0" applyNumberFormat="1" applyFont="1" applyFill="1" applyBorder="1" applyAlignment="1">
      <alignment horizontal="right" vertical="center" wrapText="1"/>
    </xf>
    <xf numFmtId="0" fontId="55" fillId="5" borderId="57" xfId="0" applyFont="1" applyFill="1" applyBorder="1" applyAlignment="1">
      <alignment vertical="center" wrapText="1"/>
    </xf>
    <xf numFmtId="0" fontId="55" fillId="83" borderId="57" xfId="0" applyFont="1" applyFill="1" applyBorder="1" applyAlignment="1">
      <alignment horizontal="center" wrapText="1"/>
    </xf>
    <xf numFmtId="3" fontId="55" fillId="5" borderId="57" xfId="0" applyNumberFormat="1" applyFont="1" applyFill="1" applyBorder="1" applyAlignment="1">
      <alignment horizontal="right" vertical="center" wrapText="1"/>
    </xf>
    <xf numFmtId="0" fontId="55" fillId="83" borderId="108" xfId="0" applyFont="1" applyFill="1" applyBorder="1" applyAlignment="1">
      <alignment horizontal="center" wrapText="1"/>
    </xf>
    <xf numFmtId="3" fontId="55" fillId="5" borderId="108" xfId="0" applyNumberFormat="1" applyFont="1" applyFill="1" applyBorder="1" applyAlignment="1">
      <alignment horizontal="right" vertical="center" wrapText="1"/>
    </xf>
    <xf numFmtId="1" fontId="111" fillId="83" borderId="115" xfId="0" applyNumberFormat="1" applyFont="1" applyFill="1" applyBorder="1" applyAlignment="1">
      <alignment horizontal="right" vertical="center" wrapText="1"/>
    </xf>
    <xf numFmtId="1" fontId="111" fillId="83" borderId="116" xfId="0" applyNumberFormat="1" applyFont="1" applyFill="1" applyBorder="1" applyAlignment="1">
      <alignment horizontal="right" vertical="center" wrapText="1"/>
    </xf>
    <xf numFmtId="0" fontId="61" fillId="83" borderId="0" xfId="0" applyFont="1" applyFill="1" applyBorder="1"/>
    <xf numFmtId="0" fontId="61" fillId="83" borderId="69" xfId="0" applyFont="1" applyFill="1" applyBorder="1"/>
    <xf numFmtId="0" fontId="111" fillId="83" borderId="70" xfId="0" applyFont="1" applyFill="1" applyBorder="1" applyAlignment="1">
      <alignment horizontal="right" vertical="center" wrapText="1"/>
    </xf>
    <xf numFmtId="0" fontId="55" fillId="5" borderId="67" xfId="0" applyFont="1" applyFill="1" applyBorder="1" applyAlignment="1">
      <alignment horizontal="right" vertical="center"/>
    </xf>
    <xf numFmtId="3" fontId="55" fillId="5" borderId="65" xfId="0" applyNumberFormat="1" applyFont="1" applyFill="1" applyBorder="1" applyAlignment="1">
      <alignment vertical="center"/>
    </xf>
    <xf numFmtId="3" fontId="55" fillId="5" borderId="70" xfId="0" applyNumberFormat="1" applyFont="1" applyFill="1" applyBorder="1" applyAlignment="1">
      <alignment vertical="center"/>
    </xf>
    <xf numFmtId="3" fontId="55" fillId="5" borderId="67" xfId="0" applyNumberFormat="1" applyFont="1" applyFill="1" applyBorder="1" applyAlignment="1">
      <alignment vertical="center"/>
    </xf>
    <xf numFmtId="164" fontId="55" fillId="5" borderId="65" xfId="0" applyNumberFormat="1" applyFont="1" applyFill="1" applyBorder="1" applyAlignment="1">
      <alignment vertical="center"/>
    </xf>
    <xf numFmtId="164" fontId="55" fillId="5" borderId="64" xfId="1" applyNumberFormat="1" applyFont="1" applyFill="1" applyBorder="1" applyAlignment="1">
      <alignment horizontal="right" vertical="center"/>
    </xf>
    <xf numFmtId="3" fontId="78" fillId="5" borderId="55" xfId="0" applyNumberFormat="1" applyFont="1" applyFill="1" applyBorder="1" applyAlignment="1">
      <alignment horizontal="right" vertical="center"/>
    </xf>
    <xf numFmtId="3" fontId="78" fillId="5" borderId="67" xfId="0" applyNumberFormat="1" applyFont="1" applyFill="1" applyBorder="1" applyAlignment="1">
      <alignment horizontal="right" vertical="center"/>
    </xf>
    <xf numFmtId="164" fontId="78" fillId="5" borderId="65" xfId="1" applyNumberFormat="1" applyFont="1" applyFill="1" applyBorder="1" applyAlignment="1">
      <alignment horizontal="right" vertical="center"/>
    </xf>
    <xf numFmtId="0" fontId="55" fillId="5" borderId="67" xfId="0" applyFont="1" applyFill="1" applyBorder="1" applyAlignment="1">
      <alignment vertical="center"/>
    </xf>
    <xf numFmtId="164" fontId="55" fillId="5" borderId="65" xfId="1" applyNumberFormat="1" applyFont="1" applyFill="1" applyBorder="1" applyAlignment="1">
      <alignment horizontal="right" vertical="center"/>
    </xf>
    <xf numFmtId="0" fontId="61" fillId="83" borderId="63" xfId="0" applyFont="1" applyFill="1" applyBorder="1"/>
    <xf numFmtId="0" fontId="57" fillId="83" borderId="70" xfId="0" applyFont="1" applyFill="1" applyBorder="1" applyAlignment="1">
      <alignment horizontal="center" wrapText="1"/>
    </xf>
    <xf numFmtId="0" fontId="61" fillId="83" borderId="115" xfId="0" applyFont="1" applyFill="1" applyBorder="1"/>
    <xf numFmtId="0" fontId="55" fillId="83" borderId="69" xfId="0" applyFont="1" applyFill="1" applyBorder="1" applyAlignment="1">
      <alignment horizontal="left" vertical="center"/>
    </xf>
    <xf numFmtId="0" fontId="61" fillId="83" borderId="69" xfId="0" applyFont="1" applyFill="1" applyBorder="1" applyAlignment="1">
      <alignment vertical="center"/>
    </xf>
    <xf numFmtId="0" fontId="55" fillId="83" borderId="63" xfId="0" applyFont="1" applyFill="1" applyBorder="1" applyAlignment="1"/>
    <xf numFmtId="3" fontId="55" fillId="5" borderId="60" xfId="3" applyNumberFormat="1" applyFont="1" applyFill="1" applyBorder="1" applyAlignment="1">
      <alignment horizontal="right" vertical="center"/>
    </xf>
    <xf numFmtId="0" fontId="55" fillId="83" borderId="58" xfId="3" applyFont="1" applyFill="1" applyBorder="1" applyAlignment="1">
      <alignment horizontal="center" textRotation="90" wrapText="1"/>
    </xf>
    <xf numFmtId="3" fontId="55" fillId="5" borderId="108" xfId="3" applyNumberFormat="1" applyFont="1" applyFill="1" applyBorder="1" applyAlignment="1">
      <alignment vertical="center"/>
    </xf>
    <xf numFmtId="0" fontId="189" fillId="83" borderId="70" xfId="3" applyFont="1" applyFill="1" applyBorder="1"/>
    <xf numFmtId="0" fontId="189" fillId="83" borderId="55" xfId="3" applyFont="1" applyFill="1" applyBorder="1"/>
    <xf numFmtId="0" fontId="189" fillId="83" borderId="67" xfId="3" applyFont="1" applyFill="1" applyBorder="1"/>
    <xf numFmtId="0" fontId="55" fillId="83" borderId="83" xfId="3" applyFont="1" applyFill="1" applyBorder="1" applyAlignment="1">
      <alignment horizontal="center"/>
    </xf>
    <xf numFmtId="0" fontId="55" fillId="5" borderId="64" xfId="3" applyFont="1" applyFill="1" applyBorder="1" applyAlignment="1">
      <alignment horizontal="left"/>
    </xf>
    <xf numFmtId="3" fontId="55" fillId="5" borderId="55" xfId="3" applyNumberFormat="1" applyFont="1" applyFill="1" applyBorder="1" applyAlignment="1">
      <alignment horizontal="right" vertical="center"/>
    </xf>
    <xf numFmtId="3" fontId="55" fillId="5" borderId="67" xfId="3" applyNumberFormat="1" applyFont="1" applyFill="1" applyBorder="1" applyAlignment="1">
      <alignment horizontal="right" vertical="center"/>
    </xf>
    <xf numFmtId="3" fontId="55" fillId="5" borderId="70" xfId="3" applyNumberFormat="1" applyFont="1" applyFill="1" applyBorder="1" applyAlignment="1">
      <alignment horizontal="right" vertical="center"/>
    </xf>
    <xf numFmtId="3" fontId="55" fillId="5" borderId="111" xfId="3" applyNumberFormat="1" applyFont="1" applyFill="1" applyBorder="1" applyAlignment="1">
      <alignment horizontal="right" vertical="center"/>
    </xf>
    <xf numFmtId="3" fontId="55" fillId="5" borderId="65" xfId="3" applyNumberFormat="1" applyFont="1" applyFill="1" applyBorder="1" applyAlignment="1">
      <alignment horizontal="right" vertical="center"/>
    </xf>
    <xf numFmtId="167" fontId="55" fillId="5" borderId="55" xfId="3" applyNumberFormat="1" applyFont="1" applyFill="1" applyBorder="1" applyAlignment="1">
      <alignment horizontal="right" vertical="center"/>
    </xf>
    <xf numFmtId="0" fontId="87" fillId="83" borderId="115" xfId="57" applyFont="1" applyFill="1" applyBorder="1" applyAlignment="1">
      <alignment horizontal="left" vertical="center" wrapText="1"/>
    </xf>
    <xf numFmtId="0" fontId="87" fillId="83" borderId="69" xfId="57" applyFont="1" applyFill="1" applyBorder="1" applyAlignment="1">
      <alignment horizontal="left" vertical="center" wrapText="1"/>
    </xf>
    <xf numFmtId="0" fontId="55" fillId="83" borderId="116" xfId="57" applyFont="1" applyFill="1" applyBorder="1"/>
    <xf numFmtId="0" fontId="55" fillId="83" borderId="63" xfId="57" applyFont="1" applyFill="1" applyBorder="1"/>
    <xf numFmtId="0" fontId="55" fillId="83" borderId="70" xfId="57" applyFont="1" applyFill="1" applyBorder="1" applyAlignment="1">
      <alignment horizontal="right"/>
    </xf>
    <xf numFmtId="0" fontId="55" fillId="83" borderId="67" xfId="57" applyFont="1" applyFill="1" applyBorder="1" applyAlignment="1">
      <alignment horizontal="right"/>
    </xf>
    <xf numFmtId="0" fontId="55" fillId="83" borderId="57" xfId="57" applyFont="1" applyFill="1" applyBorder="1" applyAlignment="1">
      <alignment horizontal="right"/>
    </xf>
    <xf numFmtId="0" fontId="55" fillId="83" borderId="60" xfId="57" applyFont="1" applyFill="1" applyBorder="1" applyAlignment="1">
      <alignment horizontal="right"/>
    </xf>
    <xf numFmtId="0" fontId="55" fillId="83" borderId="68" xfId="57" applyFont="1" applyFill="1" applyBorder="1" applyAlignment="1">
      <alignment horizontal="center" vertical="center"/>
    </xf>
    <xf numFmtId="0" fontId="55" fillId="83" borderId="65" xfId="57" applyFont="1" applyFill="1" applyBorder="1" applyAlignment="1">
      <alignment horizontal="right"/>
    </xf>
    <xf numFmtId="167" fontId="55" fillId="38" borderId="69" xfId="57" applyNumberFormat="1" applyFont="1" applyFill="1" applyBorder="1"/>
    <xf numFmtId="167" fontId="55" fillId="5" borderId="69" xfId="57" applyNumberFormat="1" applyFont="1" applyFill="1" applyBorder="1"/>
    <xf numFmtId="167" fontId="55" fillId="38" borderId="63" xfId="57" applyNumberFormat="1" applyFont="1" applyFill="1" applyBorder="1"/>
    <xf numFmtId="167" fontId="55" fillId="5" borderId="63" xfId="57" applyNumberFormat="1" applyFont="1" applyFill="1" applyBorder="1"/>
    <xf numFmtId="167" fontId="55" fillId="38" borderId="70" xfId="57" applyNumberFormat="1" applyFont="1" applyFill="1" applyBorder="1"/>
    <xf numFmtId="167" fontId="55" fillId="38" borderId="67" xfId="57" applyNumberFormat="1" applyFont="1" applyFill="1" applyBorder="1"/>
    <xf numFmtId="167" fontId="55" fillId="5" borderId="67" xfId="57" applyNumberFormat="1" applyFont="1" applyFill="1" applyBorder="1"/>
    <xf numFmtId="0" fontId="55" fillId="83" borderId="55" xfId="57" applyFont="1" applyFill="1" applyBorder="1" applyAlignment="1">
      <alignment horizontal="right"/>
    </xf>
    <xf numFmtId="0" fontId="55" fillId="83" borderId="114" xfId="57" applyFont="1" applyFill="1" applyBorder="1" applyAlignment="1">
      <alignment horizontal="right"/>
    </xf>
    <xf numFmtId="167" fontId="55" fillId="5" borderId="4" xfId="57" applyNumberFormat="1" applyFont="1" applyFill="1" applyBorder="1"/>
    <xf numFmtId="167" fontId="55" fillId="5" borderId="114" xfId="57" applyNumberFormat="1" applyFont="1" applyFill="1" applyBorder="1"/>
    <xf numFmtId="1" fontId="55" fillId="83" borderId="57" xfId="3" applyNumberFormat="1" applyFont="1" applyFill="1" applyBorder="1" applyAlignment="1">
      <alignment vertical="center"/>
    </xf>
    <xf numFmtId="1" fontId="55" fillId="83" borderId="58" xfId="3" applyNumberFormat="1" applyFont="1" applyFill="1" applyBorder="1" applyAlignment="1">
      <alignment vertical="center"/>
    </xf>
    <xf numFmtId="1" fontId="55" fillId="83" borderId="60" xfId="3" applyNumberFormat="1" applyFont="1" applyFill="1" applyBorder="1" applyAlignment="1">
      <alignment vertical="center"/>
    </xf>
    <xf numFmtId="166" fontId="55" fillId="5" borderId="57" xfId="3" applyNumberFormat="1" applyFont="1" applyFill="1" applyBorder="1" applyAlignment="1">
      <alignment horizontal="right" vertical="center"/>
    </xf>
    <xf numFmtId="166" fontId="55" fillId="5" borderId="58" xfId="3" applyNumberFormat="1" applyFont="1" applyFill="1" applyBorder="1" applyAlignment="1">
      <alignment horizontal="right" vertical="center"/>
    </xf>
    <xf numFmtId="166" fontId="55" fillId="5" borderId="60" xfId="3" applyNumberFormat="1" applyFont="1" applyFill="1" applyBorder="1" applyAlignment="1">
      <alignment horizontal="right" vertical="center"/>
    </xf>
    <xf numFmtId="166" fontId="55" fillId="5" borderId="57" xfId="3" applyNumberFormat="1" applyFont="1" applyFill="1" applyBorder="1" applyAlignment="1">
      <alignment horizontal="right"/>
    </xf>
    <xf numFmtId="166" fontId="55" fillId="5" borderId="58" xfId="3" applyNumberFormat="1" applyFont="1" applyFill="1" applyBorder="1" applyAlignment="1">
      <alignment horizontal="right"/>
    </xf>
    <xf numFmtId="166" fontId="55" fillId="5" borderId="60" xfId="3" applyNumberFormat="1" applyFont="1" applyFill="1" applyBorder="1" applyAlignment="1">
      <alignment horizontal="right"/>
    </xf>
    <xf numFmtId="3" fontId="195" fillId="83" borderId="0" xfId="0" applyNumberFormat="1" applyFont="1" applyFill="1" applyBorder="1" applyAlignment="1">
      <alignment vertical="center"/>
    </xf>
    <xf numFmtId="0" fontId="67" fillId="0" borderId="0" xfId="3" applyFont="1" applyFill="1" applyBorder="1"/>
    <xf numFmtId="0" fontId="187" fillId="0" borderId="0" xfId="3" applyFont="1" applyFill="1" applyBorder="1" applyAlignment="1">
      <alignment horizontal="right"/>
    </xf>
    <xf numFmtId="0" fontId="61" fillId="0" borderId="0" xfId="3" applyFont="1" applyFill="1" applyBorder="1"/>
    <xf numFmtId="0" fontId="102" fillId="0" borderId="0" xfId="3" applyFont="1" applyFill="1" applyBorder="1"/>
    <xf numFmtId="0" fontId="118" fillId="0" borderId="0" xfId="3" applyFont="1" applyFill="1" applyBorder="1"/>
    <xf numFmtId="0" fontId="186" fillId="0" borderId="0" xfId="3" quotePrefix="1" applyFont="1" applyFill="1" applyBorder="1" applyAlignment="1">
      <alignment horizontal="left"/>
    </xf>
    <xf numFmtId="0" fontId="186" fillId="0" borderId="0" xfId="3" applyFont="1" applyFill="1" applyBorder="1" applyAlignment="1">
      <alignment horizontal="left"/>
    </xf>
    <xf numFmtId="0" fontId="186" fillId="0" borderId="0" xfId="3" applyFont="1" applyFill="1" applyBorder="1" applyAlignment="1">
      <alignment horizontal="right"/>
    </xf>
    <xf numFmtId="0" fontId="191" fillId="0" borderId="0" xfId="3" applyFont="1" applyFill="1" applyBorder="1" applyAlignment="1">
      <alignment horizontal="left"/>
    </xf>
    <xf numFmtId="0" fontId="54" fillId="0" borderId="0" xfId="3" quotePrefix="1" applyFont="1" applyFill="1" applyBorder="1" applyAlignment="1">
      <alignment horizontal="left"/>
    </xf>
    <xf numFmtId="0" fontId="54" fillId="0" borderId="0" xfId="3" applyFont="1" applyFill="1" applyBorder="1" applyAlignment="1">
      <alignment horizontal="left"/>
    </xf>
    <xf numFmtId="0" fontId="54" fillId="0" borderId="0" xfId="3" applyFont="1" applyFill="1" applyBorder="1" applyAlignment="1">
      <alignment horizontal="right"/>
    </xf>
    <xf numFmtId="0" fontId="192" fillId="0" borderId="0" xfId="3" applyFont="1" applyFill="1" applyBorder="1" applyAlignment="1">
      <alignment horizontal="left"/>
    </xf>
    <xf numFmtId="0" fontId="54" fillId="0" borderId="0" xfId="3" quotePrefix="1" applyFont="1" applyFill="1" applyBorder="1" applyAlignment="1">
      <alignment horizontal="left" vertical="center"/>
    </xf>
    <xf numFmtId="0" fontId="54" fillId="0" borderId="0" xfId="3" applyFont="1" applyFill="1" applyBorder="1" applyAlignment="1">
      <alignment horizontal="left" vertical="center"/>
    </xf>
    <xf numFmtId="0" fontId="192" fillId="0" borderId="0" xfId="3" applyFont="1" applyFill="1" applyBorder="1" applyAlignment="1">
      <alignment horizontal="left" vertical="center"/>
    </xf>
    <xf numFmtId="0" fontId="76" fillId="0" borderId="0" xfId="3" applyFont="1" applyFill="1" applyBorder="1"/>
    <xf numFmtId="0" fontId="54" fillId="0" borderId="0" xfId="3" quotePrefix="1" applyFont="1" applyFill="1" applyBorder="1" applyAlignment="1">
      <alignment vertical="top"/>
    </xf>
    <xf numFmtId="0" fontId="54" fillId="0" borderId="0" xfId="3" applyFont="1" applyFill="1" applyBorder="1" applyAlignment="1">
      <alignment vertical="top"/>
    </xf>
    <xf numFmtId="0" fontId="192" fillId="0" borderId="0" xfId="3" applyFont="1" applyFill="1" applyBorder="1" applyAlignment="1">
      <alignment vertical="top"/>
    </xf>
    <xf numFmtId="0" fontId="54" fillId="0" borderId="0" xfId="0" quotePrefix="1" applyFont="1" applyFill="1" applyBorder="1" applyAlignment="1">
      <alignment horizontal="left" vertical="top"/>
    </xf>
    <xf numFmtId="0" fontId="54" fillId="0" borderId="0" xfId="0" applyFont="1" applyFill="1" applyBorder="1" applyAlignment="1">
      <alignment horizontal="left" vertical="top"/>
    </xf>
    <xf numFmtId="0" fontId="192" fillId="0" borderId="0" xfId="0" applyFont="1" applyFill="1" applyBorder="1" applyAlignment="1">
      <alignment horizontal="left" vertical="top"/>
    </xf>
    <xf numFmtId="0" fontId="54" fillId="0" borderId="0" xfId="0" quotePrefix="1" applyFont="1" applyFill="1" applyBorder="1" applyAlignment="1">
      <alignment vertical="top"/>
    </xf>
    <xf numFmtId="0" fontId="54" fillId="0" borderId="0" xfId="0" applyFont="1" applyFill="1" applyBorder="1" applyAlignment="1">
      <alignment vertical="top"/>
    </xf>
    <xf numFmtId="0" fontId="192" fillId="0" borderId="0" xfId="0" applyFont="1" applyFill="1" applyBorder="1" applyAlignment="1">
      <alignment vertical="top"/>
    </xf>
    <xf numFmtId="0" fontId="186" fillId="0" borderId="0" xfId="3" quotePrefix="1" applyFont="1" applyFill="1" applyBorder="1"/>
    <xf numFmtId="0" fontId="186" fillId="0" borderId="0" xfId="3" applyFont="1" applyFill="1" applyBorder="1"/>
    <xf numFmtId="0" fontId="191" fillId="0" borderId="0" xfId="3" applyFont="1" applyFill="1" applyBorder="1"/>
    <xf numFmtId="0" fontId="54" fillId="0" borderId="0" xfId="3" quotePrefix="1" applyFont="1" applyFill="1" applyBorder="1"/>
    <xf numFmtId="0" fontId="54" fillId="0" borderId="0" xfId="3" applyFont="1" applyFill="1" applyBorder="1"/>
    <xf numFmtId="0" fontId="192" fillId="0" borderId="0" xfId="3" applyFont="1" applyFill="1" applyBorder="1"/>
    <xf numFmtId="0" fontId="61" fillId="0" borderId="0" xfId="3" applyFont="1" applyFill="1" applyBorder="1" applyAlignment="1">
      <alignment horizontal="right"/>
    </xf>
    <xf numFmtId="0" fontId="76" fillId="0" borderId="0" xfId="3" applyFont="1" applyFill="1" applyBorder="1" applyAlignment="1">
      <alignment horizontal="right"/>
    </xf>
    <xf numFmtId="0" fontId="67" fillId="0" borderId="0" xfId="3" applyFont="1" applyFill="1" applyBorder="1" applyAlignment="1">
      <alignment horizontal="left"/>
    </xf>
    <xf numFmtId="0" fontId="184" fillId="0" borderId="0" xfId="3" applyFont="1" applyFill="1" applyBorder="1" applyAlignment="1">
      <alignment horizontal="right"/>
    </xf>
    <xf numFmtId="0" fontId="60" fillId="0" borderId="0" xfId="3" applyFont="1" applyFill="1" applyBorder="1" applyAlignment="1">
      <alignment horizontal="left"/>
    </xf>
    <xf numFmtId="0" fontId="186" fillId="0" borderId="0" xfId="3" applyFont="1" applyFill="1" applyBorder="1" applyAlignment="1">
      <alignment horizontal="left" vertical="top" wrapText="1"/>
    </xf>
    <xf numFmtId="0" fontId="54" fillId="0" borderId="0" xfId="3" applyFont="1" applyFill="1" applyBorder="1" applyAlignment="1">
      <alignment horizontal="justify" vertical="top" wrapText="1"/>
    </xf>
    <xf numFmtId="0" fontId="186" fillId="0" borderId="0" xfId="3" applyFont="1" applyFill="1" applyBorder="1" applyAlignment="1">
      <alignment horizontal="left" vertical="top"/>
    </xf>
    <xf numFmtId="0" fontId="54" fillId="0" borderId="0" xfId="3" applyFont="1" applyFill="1" applyBorder="1" applyAlignment="1">
      <alignment horizontal="left" vertical="top" wrapText="1"/>
    </xf>
    <xf numFmtId="0" fontId="54" fillId="0" borderId="0" xfId="0" applyFont="1" applyFill="1" applyBorder="1" applyAlignment="1">
      <alignment horizontal="left" vertical="top" wrapText="1"/>
    </xf>
    <xf numFmtId="0" fontId="54" fillId="0" borderId="0" xfId="3" applyFont="1" applyFill="1" applyBorder="1" applyAlignment="1">
      <alignment horizontal="left" vertical="top"/>
    </xf>
    <xf numFmtId="0" fontId="54" fillId="0" borderId="0" xfId="3" applyFont="1" applyFill="1" applyBorder="1" applyAlignment="1">
      <alignment vertical="top" wrapText="1"/>
    </xf>
    <xf numFmtId="0" fontId="54" fillId="0" borderId="0" xfId="0" applyFont="1" applyFill="1" applyBorder="1" applyAlignment="1">
      <alignment vertical="top" wrapText="1"/>
    </xf>
    <xf numFmtId="0" fontId="94" fillId="0" borderId="0" xfId="3" applyFont="1" applyFill="1" applyBorder="1"/>
    <xf numFmtId="0" fontId="58" fillId="0" borderId="0" xfId="3" applyFont="1" applyFill="1" applyBorder="1" applyAlignment="1">
      <alignment horizontal="left" vertical="center"/>
    </xf>
    <xf numFmtId="0" fontId="55" fillId="0" borderId="76" xfId="0" applyFont="1" applyFill="1" applyBorder="1" applyAlignment="1">
      <alignment horizontal="left"/>
    </xf>
    <xf numFmtId="3" fontId="55" fillId="0" borderId="0" xfId="0" applyNumberFormat="1" applyFont="1" applyFill="1" applyBorder="1"/>
    <xf numFmtId="3" fontId="55" fillId="0" borderId="63" xfId="0" applyNumberFormat="1" applyFont="1" applyFill="1" applyBorder="1"/>
    <xf numFmtId="2" fontId="55" fillId="0" borderId="0" xfId="0" applyNumberFormat="1" applyFont="1" applyFill="1"/>
    <xf numFmtId="168" fontId="59" fillId="0" borderId="0" xfId="0" applyNumberFormat="1" applyFont="1" applyFill="1"/>
    <xf numFmtId="166" fontId="59" fillId="0" borderId="0" xfId="0" applyNumberFormat="1" applyFont="1" applyFill="1"/>
    <xf numFmtId="0" fontId="57" fillId="0" borderId="0" xfId="0" applyFont="1" applyFill="1"/>
    <xf numFmtId="0" fontId="55" fillId="0" borderId="0" xfId="0" applyFont="1" applyFill="1"/>
    <xf numFmtId="166" fontId="55" fillId="0" borderId="0" xfId="0" applyNumberFormat="1" applyFont="1" applyFill="1"/>
    <xf numFmtId="167" fontId="55" fillId="0" borderId="0" xfId="0" applyNumberFormat="1" applyFont="1" applyFill="1"/>
    <xf numFmtId="0" fontId="55" fillId="0" borderId="61" xfId="0" applyFont="1" applyFill="1" applyBorder="1" applyAlignment="1">
      <alignment horizontal="left"/>
    </xf>
    <xf numFmtId="0" fontId="55" fillId="0" borderId="64" xfId="0" applyFont="1" applyFill="1" applyBorder="1" applyAlignment="1">
      <alignment horizontal="left"/>
    </xf>
    <xf numFmtId="3" fontId="55" fillId="0" borderId="55" xfId="0" applyNumberFormat="1" applyFont="1" applyFill="1" applyBorder="1"/>
    <xf numFmtId="3" fontId="55" fillId="0" borderId="67" xfId="0" applyNumberFormat="1" applyFont="1" applyFill="1" applyBorder="1"/>
    <xf numFmtId="0" fontId="55" fillId="0" borderId="77" xfId="0" applyFont="1" applyFill="1" applyBorder="1" applyAlignment="1">
      <alignment horizontal="left"/>
    </xf>
    <xf numFmtId="3" fontId="55" fillId="0" borderId="69" xfId="0" applyNumberFormat="1" applyFont="1" applyFill="1" applyBorder="1"/>
    <xf numFmtId="0" fontId="55" fillId="0" borderId="79" xfId="0" applyFont="1" applyFill="1" applyBorder="1" applyAlignment="1">
      <alignment horizontal="left"/>
    </xf>
    <xf numFmtId="3" fontId="55" fillId="0" borderId="5" xfId="0" applyNumberFormat="1" applyFont="1" applyFill="1" applyBorder="1"/>
    <xf numFmtId="3" fontId="55" fillId="0" borderId="80" xfId="0" applyNumberFormat="1" applyFont="1" applyFill="1" applyBorder="1"/>
    <xf numFmtId="3" fontId="55" fillId="0" borderId="81" xfId="0" applyNumberFormat="1" applyFont="1" applyFill="1" applyBorder="1"/>
    <xf numFmtId="3" fontId="55" fillId="0" borderId="6" xfId="0" applyNumberFormat="1" applyFont="1" applyFill="1" applyBorder="1"/>
    <xf numFmtId="3" fontId="55" fillId="0" borderId="74" xfId="0" applyNumberFormat="1" applyFont="1" applyFill="1" applyBorder="1"/>
    <xf numFmtId="3" fontId="55" fillId="0" borderId="75" xfId="0" applyNumberFormat="1" applyFont="1" applyFill="1" applyBorder="1"/>
    <xf numFmtId="3" fontId="55" fillId="0" borderId="58" xfId="0" applyNumberFormat="1" applyFont="1" applyFill="1" applyBorder="1"/>
    <xf numFmtId="3" fontId="55" fillId="0" borderId="60" xfId="0" applyNumberFormat="1" applyFont="1" applyFill="1" applyBorder="1"/>
    <xf numFmtId="167" fontId="55" fillId="0" borderId="0" xfId="0" applyNumberFormat="1" applyFont="1" applyFill="1" applyBorder="1"/>
    <xf numFmtId="0" fontId="55" fillId="0" borderId="70" xfId="0" applyFont="1" applyFill="1" applyBorder="1"/>
    <xf numFmtId="0" fontId="55" fillId="0" borderId="55" xfId="0" applyFont="1" applyFill="1" applyBorder="1"/>
    <xf numFmtId="167" fontId="55" fillId="0" borderId="55" xfId="0" applyNumberFormat="1" applyFont="1" applyFill="1" applyBorder="1"/>
    <xf numFmtId="3" fontId="55" fillId="0" borderId="0" xfId="0" applyNumberFormat="1" applyFont="1" applyFill="1"/>
    <xf numFmtId="0" fontId="55" fillId="0" borderId="0" xfId="0" applyFont="1" applyFill="1" applyAlignment="1"/>
    <xf numFmtId="0" fontId="59" fillId="0" borderId="0" xfId="0" applyFont="1" applyFill="1" applyAlignment="1"/>
    <xf numFmtId="0" fontId="57" fillId="0" borderId="0" xfId="0" applyFont="1" applyFill="1" applyAlignment="1"/>
    <xf numFmtId="0" fontId="67" fillId="0" borderId="0" xfId="0" applyFont="1" applyFill="1"/>
    <xf numFmtId="0" fontId="56" fillId="0" borderId="0" xfId="0" applyFont="1" applyFill="1" applyAlignment="1">
      <alignment horizontal="right"/>
    </xf>
    <xf numFmtId="0" fontId="60" fillId="0" borderId="55" xfId="0" applyFont="1" applyFill="1" applyBorder="1" applyAlignment="1">
      <alignment horizontal="center"/>
    </xf>
    <xf numFmtId="0" fontId="55" fillId="0" borderId="0" xfId="3" applyFont="1" applyFill="1" applyBorder="1"/>
    <xf numFmtId="167" fontId="55" fillId="0" borderId="0" xfId="3" applyNumberFormat="1" applyFont="1" applyFill="1" applyBorder="1"/>
    <xf numFmtId="166" fontId="55" fillId="0" borderId="0" xfId="3" applyNumberFormat="1" applyFont="1" applyFill="1" applyBorder="1"/>
    <xf numFmtId="0" fontId="55" fillId="0" borderId="0" xfId="3" applyFont="1" applyFill="1" applyBorder="1" applyAlignment="1">
      <alignment vertical="top" wrapText="1"/>
    </xf>
    <xf numFmtId="164" fontId="55" fillId="0" borderId="0" xfId="1" applyNumberFormat="1" applyFont="1" applyFill="1" applyBorder="1"/>
    <xf numFmtId="1" fontId="55" fillId="0" borderId="0" xfId="3" applyNumberFormat="1" applyFont="1" applyFill="1" applyBorder="1"/>
    <xf numFmtId="9" fontId="55" fillId="0" borderId="0" xfId="1" applyNumberFormat="1" applyFont="1" applyFill="1" applyBorder="1"/>
    <xf numFmtId="0" fontId="55" fillId="0" borderId="77" xfId="3" applyFont="1" applyFill="1" applyBorder="1" applyAlignment="1">
      <alignment horizontal="left"/>
    </xf>
    <xf numFmtId="167" fontId="55" fillId="0" borderId="0" xfId="3" applyNumberFormat="1" applyFont="1" applyFill="1" applyBorder="1" applyAlignment="1">
      <alignment horizontal="right" vertical="center"/>
    </xf>
    <xf numFmtId="167" fontId="55" fillId="0" borderId="69" xfId="3" applyNumberFormat="1" applyFont="1" applyFill="1" applyBorder="1" applyAlignment="1">
      <alignment vertical="center"/>
    </xf>
    <xf numFmtId="167" fontId="55" fillId="0" borderId="0" xfId="3" applyNumberFormat="1" applyFont="1" applyFill="1" applyBorder="1" applyAlignment="1">
      <alignment vertical="center"/>
    </xf>
    <xf numFmtId="167" fontId="55" fillId="0" borderId="68" xfId="3" applyNumberFormat="1" applyFont="1" applyFill="1" applyBorder="1" applyAlignment="1">
      <alignment vertical="center"/>
    </xf>
    <xf numFmtId="167" fontId="55" fillId="0" borderId="77" xfId="3" applyNumberFormat="1" applyFont="1" applyFill="1" applyBorder="1" applyAlignment="1">
      <alignment vertical="center"/>
    </xf>
    <xf numFmtId="167" fontId="55" fillId="0" borderId="0" xfId="3" applyNumberFormat="1" applyFont="1" applyFill="1" applyBorder="1" applyAlignment="1">
      <alignment horizontal="right"/>
    </xf>
    <xf numFmtId="3" fontId="55" fillId="0" borderId="0" xfId="3" applyNumberFormat="1" applyFont="1" applyFill="1" applyBorder="1"/>
    <xf numFmtId="0" fontId="55" fillId="0" borderId="61" xfId="3" applyFont="1" applyFill="1" applyBorder="1" applyAlignment="1">
      <alignment horizontal="left"/>
    </xf>
    <xf numFmtId="167" fontId="55" fillId="0" borderId="63" xfId="3" applyNumberFormat="1" applyFont="1" applyFill="1" applyBorder="1" applyAlignment="1">
      <alignment vertical="center"/>
    </xf>
    <xf numFmtId="167" fontId="55" fillId="0" borderId="62" xfId="3" applyNumberFormat="1" applyFont="1" applyFill="1" applyBorder="1" applyAlignment="1">
      <alignment vertical="center"/>
    </xf>
    <xf numFmtId="167" fontId="55" fillId="0" borderId="61" xfId="3" applyNumberFormat="1" applyFont="1" applyFill="1" applyBorder="1" applyAlignment="1">
      <alignment vertical="center"/>
    </xf>
    <xf numFmtId="0" fontId="55" fillId="0" borderId="64" xfId="3" applyFont="1" applyFill="1" applyBorder="1" applyAlignment="1">
      <alignment horizontal="left"/>
    </xf>
    <xf numFmtId="167" fontId="55" fillId="0" borderId="55" xfId="3" applyNumberFormat="1" applyFont="1" applyFill="1" applyBorder="1" applyAlignment="1">
      <alignment horizontal="right" vertical="center"/>
    </xf>
    <xf numFmtId="167" fontId="55" fillId="0" borderId="55" xfId="3" applyNumberFormat="1" applyFont="1" applyFill="1" applyBorder="1" applyAlignment="1">
      <alignment vertical="center"/>
    </xf>
    <xf numFmtId="167" fontId="55" fillId="0" borderId="67" xfId="3" applyNumberFormat="1" applyFont="1" applyFill="1" applyBorder="1" applyAlignment="1">
      <alignment vertical="center"/>
    </xf>
    <xf numFmtId="167" fontId="55" fillId="0" borderId="70" xfId="3" applyNumberFormat="1" applyFont="1" applyFill="1" applyBorder="1" applyAlignment="1">
      <alignment vertical="center"/>
    </xf>
    <xf numFmtId="167" fontId="55" fillId="0" borderId="65" xfId="3" applyNumberFormat="1" applyFont="1" applyFill="1" applyBorder="1" applyAlignment="1">
      <alignment vertical="center"/>
    </xf>
    <xf numFmtId="167" fontId="55" fillId="0" borderId="64" xfId="3" applyNumberFormat="1" applyFont="1" applyFill="1" applyBorder="1" applyAlignment="1">
      <alignment vertical="center"/>
    </xf>
    <xf numFmtId="167" fontId="55" fillId="0" borderId="69" xfId="3" applyNumberFormat="1" applyFont="1" applyFill="1" applyBorder="1" applyAlignment="1">
      <alignment horizontal="right" vertical="center"/>
    </xf>
    <xf numFmtId="167" fontId="55" fillId="0" borderId="68" xfId="3" applyNumberFormat="1" applyFont="1" applyFill="1" applyBorder="1" applyAlignment="1">
      <alignment horizontal="right" vertical="center"/>
    </xf>
    <xf numFmtId="167" fontId="55" fillId="0" borderId="77" xfId="3" applyNumberFormat="1" applyFont="1" applyFill="1" applyBorder="1" applyAlignment="1">
      <alignment horizontal="right" vertical="center"/>
    </xf>
    <xf numFmtId="167" fontId="55" fillId="0" borderId="63" xfId="3" applyNumberFormat="1" applyFont="1" applyFill="1" applyBorder="1" applyAlignment="1">
      <alignment horizontal="right" vertical="center"/>
    </xf>
    <xf numFmtId="167" fontId="55" fillId="0" borderId="62" xfId="3" applyNumberFormat="1" applyFont="1" applyFill="1" applyBorder="1" applyAlignment="1">
      <alignment horizontal="right" vertical="center"/>
    </xf>
    <xf numFmtId="167" fontId="55" fillId="0" borderId="61" xfId="3" applyNumberFormat="1" applyFont="1" applyFill="1" applyBorder="1" applyAlignment="1">
      <alignment horizontal="right" vertical="center"/>
    </xf>
    <xf numFmtId="167" fontId="55" fillId="0" borderId="67" xfId="3" applyNumberFormat="1" applyFont="1" applyFill="1" applyBorder="1" applyAlignment="1">
      <alignment horizontal="right" vertical="center"/>
    </xf>
    <xf numFmtId="167" fontId="55" fillId="0" borderId="70" xfId="3" applyNumberFormat="1" applyFont="1" applyFill="1" applyBorder="1" applyAlignment="1">
      <alignment horizontal="right" vertical="center"/>
    </xf>
    <xf numFmtId="167" fontId="55" fillId="0" borderId="65" xfId="3" applyNumberFormat="1" applyFont="1" applyFill="1" applyBorder="1" applyAlignment="1">
      <alignment horizontal="right" vertical="center"/>
    </xf>
    <xf numFmtId="167" fontId="55" fillId="0" borderId="64" xfId="3" applyNumberFormat="1" applyFont="1" applyFill="1" applyBorder="1" applyAlignment="1">
      <alignment horizontal="right" vertical="center"/>
    </xf>
    <xf numFmtId="0" fontId="68" fillId="0" borderId="55" xfId="3" applyFont="1" applyFill="1" applyBorder="1" applyAlignment="1">
      <alignment vertical="top" wrapText="1"/>
    </xf>
    <xf numFmtId="0" fontId="69" fillId="0" borderId="55" xfId="3" applyFont="1" applyFill="1" applyBorder="1" applyAlignment="1">
      <alignment horizontal="left" vertical="top" wrapText="1"/>
    </xf>
    <xf numFmtId="0" fontId="55" fillId="0" borderId="55" xfId="3" applyFont="1" applyFill="1" applyBorder="1"/>
    <xf numFmtId="0" fontId="55" fillId="0" borderId="77" xfId="3" applyFont="1" applyFill="1" applyBorder="1" applyAlignment="1">
      <alignment horizontal="left" vertical="center"/>
    </xf>
    <xf numFmtId="0" fontId="30" fillId="0" borderId="0" xfId="3" applyFont="1" applyFill="1" applyBorder="1"/>
    <xf numFmtId="4" fontId="30" fillId="0" borderId="0" xfId="3" applyNumberFormat="1" applyFont="1" applyFill="1" applyBorder="1"/>
    <xf numFmtId="178" fontId="30" fillId="0" borderId="0" xfId="3" applyNumberFormat="1" applyFont="1" applyFill="1" applyBorder="1"/>
    <xf numFmtId="167" fontId="30" fillId="0" borderId="0" xfId="3" applyNumberFormat="1" applyFont="1" applyFill="1" applyBorder="1"/>
    <xf numFmtId="0" fontId="55" fillId="0" borderId="64" xfId="3" applyFont="1" applyFill="1" applyBorder="1" applyAlignment="1">
      <alignment horizontal="left" vertical="center"/>
    </xf>
    <xf numFmtId="164" fontId="30" fillId="0" borderId="0" xfId="1" applyNumberFormat="1" applyFont="1" applyFill="1" applyBorder="1"/>
    <xf numFmtId="0" fontId="30" fillId="0" borderId="0" xfId="3" applyFont="1" applyFill="1" applyBorder="1" applyAlignment="1"/>
    <xf numFmtId="0" fontId="39" fillId="0" borderId="0" xfId="3" applyFont="1" applyFill="1" applyBorder="1" applyAlignment="1"/>
    <xf numFmtId="0" fontId="39" fillId="0" borderId="0" xfId="3" applyFont="1" applyFill="1" applyBorder="1"/>
    <xf numFmtId="166" fontId="39" fillId="0" borderId="0" xfId="3" applyNumberFormat="1" applyFont="1" applyFill="1" applyBorder="1"/>
    <xf numFmtId="0" fontId="41" fillId="0" borderId="0" xfId="3" applyFont="1" applyFill="1" applyBorder="1"/>
    <xf numFmtId="167" fontId="39" fillId="0" borderId="0" xfId="3" applyNumberFormat="1" applyFont="1" applyFill="1" applyBorder="1"/>
    <xf numFmtId="1" fontId="39" fillId="0" borderId="0" xfId="3" applyNumberFormat="1" applyFont="1" applyFill="1" applyBorder="1"/>
    <xf numFmtId="164" fontId="39" fillId="0" borderId="0" xfId="1" applyNumberFormat="1" applyFont="1" applyFill="1" applyBorder="1"/>
    <xf numFmtId="9" fontId="39" fillId="0" borderId="0" xfId="1" applyFont="1" applyFill="1" applyBorder="1"/>
    <xf numFmtId="1" fontId="30" fillId="0" borderId="0" xfId="3" applyNumberFormat="1" applyFont="1" applyFill="1" applyBorder="1"/>
    <xf numFmtId="1" fontId="41" fillId="0" borderId="0" xfId="3" applyNumberFormat="1" applyFont="1" applyFill="1" applyBorder="1"/>
    <xf numFmtId="166" fontId="30" fillId="0" borderId="0" xfId="3" applyNumberFormat="1" applyFont="1" applyFill="1" applyBorder="1"/>
    <xf numFmtId="165" fontId="30" fillId="0" borderId="0" xfId="3" applyNumberFormat="1" applyFont="1" applyFill="1" applyBorder="1"/>
    <xf numFmtId="0" fontId="30" fillId="0" borderId="0" xfId="3" applyFont="1" applyFill="1" applyBorder="1" applyAlignment="1">
      <alignment wrapText="1"/>
    </xf>
    <xf numFmtId="0" fontId="31" fillId="0" borderId="55" xfId="3" applyFont="1" applyFill="1" applyBorder="1" applyAlignment="1">
      <alignment vertical="top" wrapText="1"/>
    </xf>
    <xf numFmtId="0" fontId="32" fillId="0" borderId="55" xfId="3" applyFont="1" applyFill="1" applyBorder="1" applyAlignment="1">
      <alignment horizontal="left" vertical="top" wrapText="1"/>
    </xf>
    <xf numFmtId="0" fontId="30" fillId="0" borderId="55" xfId="3" applyFont="1" applyFill="1" applyBorder="1"/>
    <xf numFmtId="0" fontId="55" fillId="0" borderId="68" xfId="3" applyFont="1" applyFill="1" applyBorder="1" applyAlignment="1">
      <alignment horizontal="left"/>
    </xf>
    <xf numFmtId="167" fontId="55" fillId="0" borderId="69" xfId="3" applyNumberFormat="1" applyFont="1" applyFill="1" applyBorder="1" applyAlignment="1">
      <alignment horizontal="right"/>
    </xf>
    <xf numFmtId="167" fontId="55" fillId="0" borderId="68" xfId="3" applyNumberFormat="1" applyFont="1" applyFill="1" applyBorder="1"/>
    <xf numFmtId="167" fontId="55" fillId="0" borderId="68" xfId="3" applyNumberFormat="1" applyFont="1" applyFill="1" applyBorder="1" applyAlignment="1">
      <alignment horizontal="right"/>
    </xf>
    <xf numFmtId="2" fontId="33" fillId="0" borderId="0" xfId="3" applyNumberFormat="1" applyFont="1" applyFill="1"/>
    <xf numFmtId="2" fontId="33" fillId="0" borderId="0" xfId="1" applyNumberFormat="1" applyFont="1" applyFill="1" applyBorder="1" applyAlignment="1">
      <alignment horizontal="right"/>
    </xf>
    <xf numFmtId="3" fontId="42" fillId="0" borderId="0" xfId="0" applyNumberFormat="1" applyFont="1" applyFill="1" applyBorder="1" applyAlignment="1">
      <alignment horizontal="right" vertical="center"/>
    </xf>
    <xf numFmtId="166" fontId="28" fillId="0" borderId="0" xfId="0" applyNumberFormat="1" applyFont="1" applyFill="1" applyBorder="1" applyAlignment="1">
      <alignment horizontal="center" vertical="center"/>
    </xf>
    <xf numFmtId="167" fontId="33" fillId="0" borderId="0" xfId="3" applyNumberFormat="1" applyFont="1" applyFill="1" applyBorder="1"/>
    <xf numFmtId="167" fontId="33" fillId="0" borderId="0" xfId="3" applyNumberFormat="1" applyFont="1" applyFill="1"/>
    <xf numFmtId="0" fontId="33" fillId="0" borderId="0" xfId="3" applyFont="1" applyFill="1"/>
    <xf numFmtId="0" fontId="55" fillId="0" borderId="65" xfId="3" applyFont="1" applyFill="1" applyBorder="1" applyAlignment="1">
      <alignment horizontal="left"/>
    </xf>
    <xf numFmtId="167" fontId="55" fillId="0" borderId="70" xfId="3" applyNumberFormat="1" applyFont="1" applyFill="1" applyBorder="1" applyAlignment="1">
      <alignment horizontal="right"/>
    </xf>
    <xf numFmtId="167" fontId="55" fillId="0" borderId="55" xfId="3" applyNumberFormat="1" applyFont="1" applyFill="1" applyBorder="1" applyAlignment="1">
      <alignment horizontal="right"/>
    </xf>
    <xf numFmtId="167" fontId="55" fillId="0" borderId="67" xfId="3" applyNumberFormat="1" applyFont="1" applyFill="1" applyBorder="1" applyAlignment="1">
      <alignment horizontal="right"/>
    </xf>
    <xf numFmtId="167" fontId="55" fillId="0" borderId="65" xfId="3" applyNumberFormat="1" applyFont="1" applyFill="1" applyBorder="1"/>
    <xf numFmtId="167" fontId="55" fillId="0" borderId="65" xfId="3" applyNumberFormat="1" applyFont="1" applyFill="1" applyBorder="1" applyAlignment="1">
      <alignment horizontal="right"/>
    </xf>
    <xf numFmtId="3" fontId="33" fillId="0" borderId="0" xfId="3" applyNumberFormat="1" applyFont="1" applyFill="1" applyBorder="1" applyAlignment="1">
      <alignment horizontal="right"/>
    </xf>
    <xf numFmtId="166" fontId="33" fillId="0" borderId="0" xfId="3" applyNumberFormat="1" applyFont="1" applyFill="1" applyBorder="1"/>
    <xf numFmtId="0" fontId="33" fillId="0" borderId="0" xfId="3" applyFont="1" applyFill="1" applyBorder="1"/>
    <xf numFmtId="0" fontId="29" fillId="0" borderId="0" xfId="0" applyFont="1" applyFill="1" applyBorder="1" applyAlignment="1">
      <alignment horizontal="center" vertical="center"/>
    </xf>
    <xf numFmtId="167" fontId="55" fillId="0" borderId="55" xfId="3" applyNumberFormat="1" applyFont="1" applyFill="1" applyBorder="1"/>
    <xf numFmtId="167" fontId="55" fillId="0" borderId="67" xfId="3" applyNumberFormat="1" applyFont="1" applyFill="1" applyBorder="1"/>
    <xf numFmtId="167" fontId="55" fillId="0" borderId="69" xfId="3" applyNumberFormat="1" applyFont="1" applyFill="1" applyBorder="1"/>
    <xf numFmtId="3" fontId="33" fillId="0" borderId="0" xfId="3" applyNumberFormat="1" applyFont="1" applyFill="1" applyAlignment="1">
      <alignment horizontal="right"/>
    </xf>
    <xf numFmtId="0" fontId="55" fillId="0" borderId="78" xfId="3" applyFont="1" applyFill="1" applyBorder="1" applyAlignment="1">
      <alignment horizontal="left"/>
    </xf>
    <xf numFmtId="167" fontId="55" fillId="0" borderId="81" xfId="3" applyNumberFormat="1" applyFont="1" applyFill="1" applyBorder="1"/>
    <xf numFmtId="167" fontId="55" fillId="0" borderId="6" xfId="3" applyNumberFormat="1" applyFont="1" applyFill="1" applyBorder="1"/>
    <xf numFmtId="167" fontId="55" fillId="0" borderId="80" xfId="3" applyNumberFormat="1" applyFont="1" applyFill="1" applyBorder="1"/>
    <xf numFmtId="167" fontId="55" fillId="0" borderId="78" xfId="3" applyNumberFormat="1" applyFont="1" applyFill="1" applyBorder="1"/>
    <xf numFmtId="167" fontId="55" fillId="0" borderId="81" xfId="3" applyNumberFormat="1" applyFont="1" applyFill="1" applyBorder="1" applyAlignment="1">
      <alignment vertical="center"/>
    </xf>
    <xf numFmtId="167" fontId="55" fillId="0" borderId="6" xfId="3" applyNumberFormat="1" applyFont="1" applyFill="1" applyBorder="1" applyAlignment="1">
      <alignment vertical="center"/>
    </xf>
    <xf numFmtId="167" fontId="55" fillId="0" borderId="81" xfId="3" applyNumberFormat="1" applyFont="1" applyFill="1" applyBorder="1" applyAlignment="1">
      <alignment horizontal="right"/>
    </xf>
    <xf numFmtId="167" fontId="55" fillId="0" borderId="6" xfId="3" applyNumberFormat="1" applyFont="1" applyFill="1" applyBorder="1" applyAlignment="1">
      <alignment horizontal="right"/>
    </xf>
    <xf numFmtId="167" fontId="55" fillId="0" borderId="80" xfId="3" applyNumberFormat="1" applyFont="1" applyFill="1" applyBorder="1" applyAlignment="1">
      <alignment horizontal="right"/>
    </xf>
    <xf numFmtId="167" fontId="55" fillId="0" borderId="78" xfId="3" applyNumberFormat="1" applyFont="1" applyFill="1" applyBorder="1" applyAlignment="1">
      <alignment horizontal="right"/>
    </xf>
    <xf numFmtId="0" fontId="55" fillId="0" borderId="62" xfId="3" applyFont="1" applyFill="1" applyBorder="1" applyAlignment="1">
      <alignment horizontal="left"/>
    </xf>
    <xf numFmtId="167" fontId="55" fillId="0" borderId="63" xfId="3" applyNumberFormat="1" applyFont="1" applyFill="1" applyBorder="1" applyAlignment="1">
      <alignment horizontal="right"/>
    </xf>
    <xf numFmtId="167" fontId="55" fillId="0" borderId="62" xfId="3" applyNumberFormat="1" applyFont="1" applyFill="1" applyBorder="1"/>
    <xf numFmtId="167" fontId="55" fillId="0" borderId="62" xfId="3" applyNumberFormat="1" applyFont="1" applyFill="1" applyBorder="1" applyAlignment="1">
      <alignment horizontal="right"/>
    </xf>
    <xf numFmtId="2" fontId="33" fillId="0" borderId="0" xfId="3" applyNumberFormat="1" applyFont="1" applyFill="1" applyBorder="1" applyAlignment="1">
      <alignment horizontal="right"/>
    </xf>
    <xf numFmtId="167" fontId="55" fillId="0" borderId="70" xfId="3" applyNumberFormat="1" applyFont="1" applyFill="1" applyBorder="1"/>
    <xf numFmtId="0" fontId="33" fillId="0" borderId="0" xfId="3" applyFont="1" applyFill="1" applyBorder="1" applyAlignment="1">
      <alignment horizontal="center" vertical="center"/>
    </xf>
    <xf numFmtId="4" fontId="42" fillId="0" borderId="0" xfId="3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2" fontId="33" fillId="0" borderId="0" xfId="3" applyNumberFormat="1" applyFont="1" applyFill="1" applyBorder="1" applyAlignment="1">
      <alignment horizontal="center"/>
    </xf>
    <xf numFmtId="0" fontId="30" fillId="0" borderId="0" xfId="3" applyFont="1" applyFill="1" applyBorder="1" applyAlignment="1">
      <alignment horizontal="center" vertical="center"/>
    </xf>
    <xf numFmtId="0" fontId="42" fillId="0" borderId="0" xfId="3" applyFont="1" applyFill="1" applyBorder="1" applyAlignment="1">
      <alignment horizontal="center" vertical="center"/>
    </xf>
    <xf numFmtId="2" fontId="39" fillId="0" borderId="0" xfId="3" applyNumberFormat="1" applyFont="1" applyFill="1" applyBorder="1" applyAlignment="1">
      <alignment horizontal="center"/>
    </xf>
    <xf numFmtId="1" fontId="39" fillId="0" borderId="0" xfId="3" applyNumberFormat="1" applyFont="1" applyFill="1" applyBorder="1" applyAlignment="1">
      <alignment horizontal="right"/>
    </xf>
    <xf numFmtId="4" fontId="43" fillId="0" borderId="0" xfId="3" applyNumberFormat="1" applyFont="1" applyFill="1" applyBorder="1" applyAlignment="1">
      <alignment horizontal="center" vertical="center"/>
    </xf>
    <xf numFmtId="4" fontId="33" fillId="0" borderId="0" xfId="3" applyNumberFormat="1" applyFont="1" applyFill="1" applyBorder="1"/>
    <xf numFmtId="1" fontId="33" fillId="0" borderId="0" xfId="3" applyNumberFormat="1" applyFont="1" applyFill="1"/>
    <xf numFmtId="170" fontId="33" fillId="0" borderId="0" xfId="3" applyNumberFormat="1" applyFont="1" applyFill="1" applyBorder="1"/>
    <xf numFmtId="166" fontId="28" fillId="0" borderId="0" xfId="0" applyNumberFormat="1" applyFont="1" applyFill="1" applyBorder="1" applyAlignment="1">
      <alignment horizontal="right" vertical="center"/>
    </xf>
    <xf numFmtId="0" fontId="61" fillId="0" borderId="0" xfId="3" applyFont="1" applyFill="1"/>
    <xf numFmtId="0" fontId="33" fillId="0" borderId="55" xfId="3" applyFont="1" applyFill="1" applyBorder="1"/>
    <xf numFmtId="0" fontId="37" fillId="0" borderId="55" xfId="3" applyFont="1" applyFill="1" applyBorder="1" applyAlignment="1">
      <alignment horizontal="center" vertical="center"/>
    </xf>
    <xf numFmtId="0" fontId="38" fillId="0" borderId="55" xfId="3" applyFont="1" applyFill="1" applyBorder="1" applyAlignment="1"/>
    <xf numFmtId="0" fontId="55" fillId="0" borderId="68" xfId="15" applyFont="1" applyFill="1" applyBorder="1" applyAlignment="1">
      <alignment horizontal="left"/>
    </xf>
    <xf numFmtId="0" fontId="55" fillId="0" borderId="68" xfId="15" applyFont="1" applyFill="1" applyBorder="1" applyAlignment="1">
      <alignment horizontal="center"/>
    </xf>
    <xf numFmtId="167" fontId="55" fillId="0" borderId="0" xfId="15" applyNumberFormat="1" applyFont="1" applyFill="1" applyBorder="1" applyAlignment="1"/>
    <xf numFmtId="3" fontId="55" fillId="0" borderId="0" xfId="15" applyNumberFormat="1" applyFont="1" applyFill="1"/>
    <xf numFmtId="4" fontId="55" fillId="0" borderId="0" xfId="15" applyNumberFormat="1" applyFont="1" applyFill="1"/>
    <xf numFmtId="167" fontId="61" fillId="0" borderId="0" xfId="15" applyNumberFormat="1" applyFont="1" applyFill="1"/>
    <xf numFmtId="0" fontId="61" fillId="0" borderId="0" xfId="15" applyFont="1" applyFill="1"/>
    <xf numFmtId="0" fontId="55" fillId="0" borderId="62" xfId="15" applyFont="1" applyFill="1" applyBorder="1" applyAlignment="1">
      <alignment horizontal="left"/>
    </xf>
    <xf numFmtId="0" fontId="55" fillId="0" borderId="62" xfId="15" applyFont="1" applyFill="1" applyBorder="1" applyAlignment="1">
      <alignment horizontal="center"/>
    </xf>
    <xf numFmtId="167" fontId="55" fillId="0" borderId="0" xfId="15" applyNumberFormat="1" applyFont="1" applyFill="1"/>
    <xf numFmtId="0" fontId="55" fillId="0" borderId="65" xfId="15" applyFont="1" applyFill="1" applyBorder="1" applyAlignment="1">
      <alignment horizontal="left"/>
    </xf>
    <xf numFmtId="0" fontId="55" fillId="0" borderId="65" xfId="15" applyFont="1" applyFill="1" applyBorder="1" applyAlignment="1">
      <alignment horizontal="center"/>
    </xf>
    <xf numFmtId="0" fontId="55" fillId="0" borderId="0" xfId="15" applyFont="1" applyFill="1"/>
    <xf numFmtId="0" fontId="61" fillId="0" borderId="0" xfId="15" applyFont="1" applyFill="1" applyBorder="1"/>
    <xf numFmtId="0" fontId="55" fillId="0" borderId="0" xfId="15" applyFont="1" applyFill="1" applyBorder="1" applyAlignment="1"/>
    <xf numFmtId="0" fontId="73" fillId="0" borderId="0" xfId="15" applyFont="1" applyFill="1" applyBorder="1" applyAlignment="1">
      <alignment horizontal="right"/>
    </xf>
    <xf numFmtId="1" fontId="59" fillId="0" borderId="0" xfId="15" applyNumberFormat="1" applyFont="1" applyFill="1" applyBorder="1" applyAlignment="1"/>
    <xf numFmtId="3" fontId="73" fillId="0" borderId="0" xfId="15" applyNumberFormat="1" applyFont="1" applyFill="1" applyBorder="1"/>
    <xf numFmtId="3" fontId="59" fillId="0" borderId="0" xfId="15" applyNumberFormat="1" applyFont="1" applyFill="1" applyBorder="1" applyAlignment="1"/>
    <xf numFmtId="0" fontId="73" fillId="0" borderId="0" xfId="15" applyFont="1" applyFill="1" applyBorder="1"/>
    <xf numFmtId="0" fontId="59" fillId="0" borderId="0" xfId="15" applyFont="1" applyFill="1" applyBorder="1" applyAlignment="1"/>
    <xf numFmtId="167" fontId="73" fillId="0" borderId="0" xfId="15" applyNumberFormat="1" applyFont="1" applyFill="1" applyBorder="1"/>
    <xf numFmtId="0" fontId="73" fillId="0" borderId="0" xfId="15" applyFont="1" applyFill="1" applyAlignment="1">
      <alignment horizontal="right"/>
    </xf>
    <xf numFmtId="3" fontId="73" fillId="0" borderId="0" xfId="15" applyNumberFormat="1" applyFont="1" applyFill="1"/>
    <xf numFmtId="0" fontId="73" fillId="0" borderId="0" xfId="15" applyFont="1" applyFill="1"/>
    <xf numFmtId="167" fontId="73" fillId="0" borderId="0" xfId="15" applyNumberFormat="1" applyFont="1" applyFill="1"/>
    <xf numFmtId="0" fontId="55" fillId="0" borderId="0" xfId="15" applyFont="1" applyFill="1" applyAlignment="1">
      <alignment wrapText="1"/>
    </xf>
    <xf numFmtId="0" fontId="55" fillId="0" borderId="0" xfId="15" applyFont="1" applyFill="1" applyAlignment="1">
      <alignment horizontal="center"/>
    </xf>
    <xf numFmtId="2" fontId="55" fillId="0" borderId="0" xfId="15" applyNumberFormat="1" applyFont="1" applyFill="1" applyBorder="1" applyAlignment="1"/>
    <xf numFmtId="167" fontId="55" fillId="0" borderId="0" xfId="15" applyNumberFormat="1" applyFont="1" applyFill="1" applyBorder="1"/>
    <xf numFmtId="0" fontId="55" fillId="0" borderId="0" xfId="15" applyFont="1" applyFill="1" applyBorder="1"/>
    <xf numFmtId="2" fontId="59" fillId="0" borderId="0" xfId="15" applyNumberFormat="1" applyFont="1" applyFill="1" applyBorder="1" applyAlignment="1"/>
    <xf numFmtId="2" fontId="59" fillId="0" borderId="0" xfId="15" applyNumberFormat="1" applyFont="1" applyFill="1" applyBorder="1" applyAlignment="1">
      <alignment wrapText="1"/>
    </xf>
    <xf numFmtId="167" fontId="59" fillId="0" borderId="0" xfId="15" applyNumberFormat="1" applyFont="1" applyFill="1" applyAlignment="1">
      <alignment horizontal="right"/>
    </xf>
    <xf numFmtId="2" fontId="59" fillId="0" borderId="0" xfId="15" applyNumberFormat="1" applyFont="1" applyFill="1" applyBorder="1" applyAlignment="1">
      <alignment horizontal="left"/>
    </xf>
    <xf numFmtId="3" fontId="59" fillId="0" borderId="0" xfId="15" applyNumberFormat="1" applyFont="1" applyFill="1" applyAlignment="1">
      <alignment horizontal="left"/>
    </xf>
    <xf numFmtId="0" fontId="59" fillId="0" borderId="0" xfId="15" applyFont="1" applyFill="1" applyBorder="1" applyAlignment="1">
      <alignment vertical="top" wrapText="1"/>
    </xf>
    <xf numFmtId="0" fontId="59" fillId="0" borderId="0" xfId="15" applyFont="1" applyFill="1" applyBorder="1" applyAlignment="1">
      <alignment horizontal="left" vertical="top" wrapText="1"/>
    </xf>
    <xf numFmtId="0" fontId="59" fillId="0" borderId="0" xfId="15" applyFont="1" applyFill="1" applyBorder="1" applyAlignment="1">
      <alignment horizontal="right" vertical="top" wrapText="1"/>
    </xf>
    <xf numFmtId="0" fontId="55" fillId="0" borderId="0" xfId="15" applyFont="1" applyFill="1" applyBorder="1" applyAlignment="1">
      <alignment vertical="top" wrapText="1"/>
    </xf>
    <xf numFmtId="0" fontId="61" fillId="0" borderId="0" xfId="15" applyFont="1" applyFill="1" applyAlignment="1">
      <alignment horizontal="right"/>
    </xf>
    <xf numFmtId="0" fontId="55" fillId="0" borderId="0" xfId="15" applyFont="1" applyFill="1" applyBorder="1" applyAlignment="1">
      <alignment horizontal="left"/>
    </xf>
    <xf numFmtId="0" fontId="55" fillId="0" borderId="0" xfId="15" applyFont="1" applyFill="1" applyAlignment="1">
      <alignment horizontal="left"/>
    </xf>
    <xf numFmtId="0" fontId="61" fillId="0" borderId="0" xfId="15" applyFont="1" applyFill="1" applyBorder="1" applyAlignment="1">
      <alignment horizontal="left"/>
    </xf>
    <xf numFmtId="0" fontId="70" fillId="0" borderId="0" xfId="15" applyFont="1" applyFill="1" applyBorder="1" applyAlignment="1">
      <alignment horizontal="center" vertical="center"/>
    </xf>
    <xf numFmtId="0" fontId="67" fillId="0" borderId="0" xfId="15" applyFont="1" applyFill="1"/>
    <xf numFmtId="0" fontId="56" fillId="0" borderId="0" xfId="15" applyFont="1" applyFill="1" applyAlignment="1">
      <alignment horizontal="right"/>
    </xf>
    <xf numFmtId="0" fontId="66" fillId="0" borderId="0" xfId="15" applyFont="1" applyFill="1" applyBorder="1" applyAlignment="1">
      <alignment vertical="center"/>
    </xf>
    <xf numFmtId="0" fontId="55" fillId="0" borderId="0" xfId="3" applyFont="1" applyFill="1" applyBorder="1" applyAlignment="1">
      <alignment horizontal="right"/>
    </xf>
    <xf numFmtId="0" fontId="61" fillId="0" borderId="55" xfId="15" applyFont="1" applyFill="1" applyBorder="1"/>
    <xf numFmtId="0" fontId="55" fillId="0" borderId="55" xfId="15" applyFont="1" applyFill="1" applyBorder="1" applyAlignment="1">
      <alignment vertical="center"/>
    </xf>
    <xf numFmtId="0" fontId="55" fillId="0" borderId="55" xfId="15" applyFont="1" applyFill="1" applyBorder="1" applyAlignment="1">
      <alignment horizontal="center" vertical="center"/>
    </xf>
    <xf numFmtId="0" fontId="55" fillId="0" borderId="68" xfId="15" applyFont="1" applyFill="1" applyBorder="1" applyAlignment="1">
      <alignment horizontal="left" vertical="center" wrapText="1"/>
    </xf>
    <xf numFmtId="0" fontId="55" fillId="0" borderId="68" xfId="15" applyFont="1" applyFill="1" applyBorder="1" applyAlignment="1">
      <alignment horizontal="center" vertical="center" wrapText="1"/>
    </xf>
    <xf numFmtId="167" fontId="55" fillId="0" borderId="0" xfId="15" applyNumberFormat="1" applyFont="1" applyFill="1" applyBorder="1" applyAlignment="1">
      <alignment horizontal="right" vertical="center"/>
    </xf>
    <xf numFmtId="167" fontId="55" fillId="0" borderId="69" xfId="15" applyNumberFormat="1" applyFont="1" applyFill="1" applyBorder="1" applyAlignment="1">
      <alignment horizontal="right" vertical="center"/>
    </xf>
    <xf numFmtId="167" fontId="55" fillId="0" borderId="68" xfId="15" applyNumberFormat="1" applyFont="1" applyFill="1" applyBorder="1" applyAlignment="1">
      <alignment horizontal="right" vertical="center"/>
    </xf>
    <xf numFmtId="167" fontId="55" fillId="0" borderId="77" xfId="15" applyNumberFormat="1" applyFont="1" applyFill="1" applyBorder="1" applyAlignment="1">
      <alignment horizontal="right" vertical="center"/>
    </xf>
    <xf numFmtId="167" fontId="55" fillId="0" borderId="69" xfId="15" applyNumberFormat="1" applyFont="1" applyFill="1" applyBorder="1"/>
    <xf numFmtId="167" fontId="55" fillId="0" borderId="68" xfId="15" applyNumberFormat="1" applyFont="1" applyFill="1" applyBorder="1"/>
    <xf numFmtId="3" fontId="30" fillId="0" borderId="0" xfId="15" applyNumberFormat="1" applyFont="1" applyFill="1"/>
    <xf numFmtId="4" fontId="30" fillId="0" borderId="0" xfId="15" applyNumberFormat="1" applyFont="1" applyFill="1"/>
    <xf numFmtId="167" fontId="33" fillId="0" borderId="0" xfId="15" applyNumberFormat="1" applyFont="1" applyFill="1"/>
    <xf numFmtId="0" fontId="33" fillId="0" borderId="0" xfId="15" applyFont="1" applyFill="1"/>
    <xf numFmtId="0" fontId="55" fillId="0" borderId="65" xfId="15" applyFont="1" applyFill="1" applyBorder="1" applyAlignment="1">
      <alignment horizontal="left" vertical="center" wrapText="1"/>
    </xf>
    <xf numFmtId="0" fontId="55" fillId="0" borderId="65" xfId="15" applyFont="1" applyFill="1" applyBorder="1" applyAlignment="1">
      <alignment horizontal="center" vertical="center" wrapText="1"/>
    </xf>
    <xf numFmtId="167" fontId="55" fillId="0" borderId="70" xfId="15" applyNumberFormat="1" applyFont="1" applyFill="1" applyBorder="1" applyAlignment="1">
      <alignment horizontal="right" vertical="center"/>
    </xf>
    <xf numFmtId="167" fontId="55" fillId="0" borderId="67" xfId="15" applyNumberFormat="1" applyFont="1" applyFill="1" applyBorder="1" applyAlignment="1">
      <alignment horizontal="right" vertical="center"/>
    </xf>
    <xf numFmtId="167" fontId="55" fillId="0" borderId="65" xfId="15" applyNumberFormat="1" applyFont="1" applyFill="1" applyBorder="1" applyAlignment="1">
      <alignment horizontal="right" vertical="center"/>
    </xf>
    <xf numFmtId="167" fontId="55" fillId="0" borderId="64" xfId="15" applyNumberFormat="1" applyFont="1" applyFill="1" applyBorder="1" applyAlignment="1">
      <alignment horizontal="right" vertical="center"/>
    </xf>
    <xf numFmtId="167" fontId="55" fillId="0" borderId="55" xfId="15" applyNumberFormat="1" applyFont="1" applyFill="1" applyBorder="1" applyAlignment="1">
      <alignment horizontal="right" vertical="center"/>
    </xf>
    <xf numFmtId="167" fontId="55" fillId="0" borderId="67" xfId="15" applyNumberFormat="1" applyFont="1" applyFill="1" applyBorder="1"/>
    <xf numFmtId="167" fontId="55" fillId="0" borderId="65" xfId="15" applyNumberFormat="1" applyFont="1" applyFill="1" applyBorder="1"/>
    <xf numFmtId="167" fontId="30" fillId="0" borderId="0" xfId="15" applyNumberFormat="1" applyFont="1" applyFill="1"/>
    <xf numFmtId="0" fontId="30" fillId="0" borderId="0" xfId="15" applyFont="1" applyFill="1"/>
    <xf numFmtId="0" fontId="55" fillId="0" borderId="0" xfId="15" applyFont="1" applyFill="1" applyBorder="1" applyAlignment="1">
      <alignment horizontal="right"/>
    </xf>
    <xf numFmtId="3" fontId="55" fillId="0" borderId="0" xfId="15" applyNumberFormat="1" applyFont="1" applyFill="1" applyBorder="1" applyAlignment="1">
      <alignment horizontal="right"/>
    </xf>
    <xf numFmtId="3" fontId="55" fillId="0" borderId="0" xfId="15" applyNumberFormat="1" applyFont="1" applyFill="1" applyBorder="1"/>
    <xf numFmtId="166" fontId="59" fillId="0" borderId="0" xfId="3" applyNumberFormat="1" applyFont="1" applyFill="1" applyBorder="1"/>
    <xf numFmtId="1" fontId="59" fillId="0" borderId="0" xfId="3" applyNumberFormat="1" applyFont="1" applyFill="1" applyBorder="1"/>
    <xf numFmtId="0" fontId="75" fillId="0" borderId="0" xfId="15" applyFont="1" applyFill="1" applyAlignment="1">
      <alignment horizontal="right"/>
    </xf>
    <xf numFmtId="1" fontId="56" fillId="0" borderId="0" xfId="15" applyNumberFormat="1" applyFont="1" applyFill="1" applyBorder="1" applyAlignment="1"/>
    <xf numFmtId="3" fontId="75" fillId="0" borderId="0" xfId="15" applyNumberFormat="1" applyFont="1" applyFill="1"/>
    <xf numFmtId="3" fontId="56" fillId="0" borderId="0" xfId="15" applyNumberFormat="1" applyFont="1" applyFill="1" applyBorder="1" applyAlignment="1"/>
    <xf numFmtId="0" fontId="55" fillId="0" borderId="0" xfId="15" applyFont="1" applyFill="1" applyBorder="1" applyAlignment="1">
      <alignment horizontal="center"/>
    </xf>
    <xf numFmtId="0" fontId="97" fillId="0" borderId="0" xfId="15" applyFont="1" applyFill="1" applyBorder="1" applyAlignment="1">
      <alignment horizontal="left" vertical="top" wrapText="1"/>
    </xf>
    <xf numFmtId="0" fontId="33" fillId="0" borderId="0" xfId="15" applyFont="1" applyFill="1" applyBorder="1"/>
    <xf numFmtId="0" fontId="44" fillId="0" borderId="0" xfId="15" applyFont="1" applyFill="1" applyBorder="1" applyAlignment="1">
      <alignment horizontal="center" vertical="center"/>
    </xf>
    <xf numFmtId="0" fontId="55" fillId="0" borderId="55" xfId="15" applyFont="1" applyFill="1" applyBorder="1"/>
    <xf numFmtId="0" fontId="55" fillId="0" borderId="0" xfId="0" applyFont="1" applyFill="1" applyBorder="1"/>
    <xf numFmtId="0" fontId="55" fillId="0" borderId="0" xfId="0" applyFont="1" applyFill="1" applyBorder="1" applyAlignment="1">
      <alignment horizontal="center"/>
    </xf>
    <xf numFmtId="1" fontId="61" fillId="0" borderId="0" xfId="15" applyNumberFormat="1" applyFont="1" applyFill="1"/>
    <xf numFmtId="0" fontId="61" fillId="0" borderId="0" xfId="15" applyFont="1" applyFill="1" applyBorder="1" applyAlignment="1"/>
    <xf numFmtId="3" fontId="61" fillId="0" borderId="0" xfId="15" applyNumberFormat="1" applyFont="1" applyFill="1"/>
    <xf numFmtId="3" fontId="55" fillId="0" borderId="0" xfId="15" applyNumberFormat="1" applyFont="1" applyFill="1" applyBorder="1" applyAlignment="1"/>
    <xf numFmtId="167" fontId="61" fillId="0" borderId="0" xfId="15" applyNumberFormat="1" applyFont="1" applyFill="1" applyAlignment="1">
      <alignment horizontal="right"/>
    </xf>
    <xf numFmtId="1" fontId="55" fillId="0" borderId="0" xfId="15" applyNumberFormat="1" applyFont="1" applyFill="1" applyBorder="1" applyAlignment="1"/>
    <xf numFmtId="0" fontId="55" fillId="0" borderId="0" xfId="15" applyFont="1" applyFill="1" applyBorder="1" applyAlignment="1">
      <alignment wrapText="1"/>
    </xf>
    <xf numFmtId="0" fontId="55" fillId="0" borderId="68" xfId="19" applyFont="1" applyFill="1" applyBorder="1" applyAlignment="1">
      <alignment horizontal="left" vertical="center"/>
    </xf>
    <xf numFmtId="167" fontId="55" fillId="0" borderId="68" xfId="0" applyNumberFormat="1" applyFont="1" applyFill="1" applyBorder="1"/>
    <xf numFmtId="167" fontId="78" fillId="0" borderId="68" xfId="0" applyNumberFormat="1" applyFont="1" applyFill="1" applyBorder="1"/>
    <xf numFmtId="164" fontId="55" fillId="0" borderId="68" xfId="1" applyNumberFormat="1" applyFont="1" applyFill="1" applyBorder="1" applyAlignment="1">
      <alignment horizontal="center" vertical="center"/>
    </xf>
    <xf numFmtId="0" fontId="55" fillId="0" borderId="62" xfId="19" applyFont="1" applyFill="1" applyBorder="1" applyAlignment="1">
      <alignment horizontal="left" vertical="center"/>
    </xf>
    <xf numFmtId="167" fontId="55" fillId="0" borderId="62" xfId="0" applyNumberFormat="1" applyFont="1" applyFill="1" applyBorder="1"/>
    <xf numFmtId="167" fontId="78" fillId="0" borderId="62" xfId="0" applyNumberFormat="1" applyFont="1" applyFill="1" applyBorder="1"/>
    <xf numFmtId="164" fontId="55" fillId="0" borderId="62" xfId="1" applyNumberFormat="1" applyFont="1" applyFill="1" applyBorder="1" applyAlignment="1">
      <alignment horizontal="center" vertical="center"/>
    </xf>
    <xf numFmtId="164" fontId="59" fillId="0" borderId="62" xfId="1" applyNumberFormat="1" applyFont="1" applyFill="1" applyBorder="1" applyAlignment="1">
      <alignment horizontal="center" vertical="center"/>
    </xf>
    <xf numFmtId="0" fontId="58" fillId="0" borderId="0" xfId="15" applyFont="1" applyFill="1" applyBorder="1" applyAlignment="1">
      <alignment horizontal="left" vertical="center"/>
    </xf>
    <xf numFmtId="0" fontId="77" fillId="0" borderId="0" xfId="3" applyFont="1" applyFill="1" applyBorder="1" applyAlignment="1">
      <alignment horizontal="right"/>
    </xf>
    <xf numFmtId="0" fontId="64" fillId="0" borderId="55" xfId="15" applyFont="1" applyFill="1" applyBorder="1" applyAlignment="1"/>
    <xf numFmtId="170" fontId="55" fillId="0" borderId="68" xfId="15" applyNumberFormat="1" applyFont="1" applyFill="1" applyBorder="1" applyAlignment="1">
      <alignment horizontal="right" vertical="center"/>
    </xf>
    <xf numFmtId="170" fontId="55" fillId="0" borderId="77" xfId="15" applyNumberFormat="1" applyFont="1" applyFill="1" applyBorder="1" applyAlignment="1">
      <alignment horizontal="right" vertical="center"/>
    </xf>
    <xf numFmtId="170" fontId="55" fillId="0" borderId="69" xfId="15" applyNumberFormat="1" applyFont="1" applyFill="1" applyBorder="1" applyAlignment="1">
      <alignment horizontal="right" vertical="center"/>
    </xf>
    <xf numFmtId="170" fontId="55" fillId="0" borderId="65" xfId="15" applyNumberFormat="1" applyFont="1" applyFill="1" applyBorder="1" applyAlignment="1">
      <alignment horizontal="right" vertical="center"/>
    </xf>
    <xf numFmtId="170" fontId="55" fillId="0" borderId="64" xfId="15" applyNumberFormat="1" applyFont="1" applyFill="1" applyBorder="1" applyAlignment="1">
      <alignment horizontal="right" vertical="center"/>
    </xf>
    <xf numFmtId="170" fontId="55" fillId="0" borderId="67" xfId="15" applyNumberFormat="1" applyFont="1" applyFill="1" applyBorder="1" applyAlignment="1">
      <alignment horizontal="right" vertical="center"/>
    </xf>
    <xf numFmtId="1" fontId="55" fillId="0" borderId="0" xfId="15" applyNumberFormat="1" applyFont="1" applyFill="1"/>
    <xf numFmtId="4" fontId="61" fillId="0" borderId="0" xfId="15" applyNumberFormat="1" applyFont="1" applyFill="1"/>
    <xf numFmtId="166" fontId="55" fillId="0" borderId="0" xfId="15" applyNumberFormat="1" applyFont="1" applyFill="1" applyBorder="1" applyAlignment="1"/>
    <xf numFmtId="167" fontId="59" fillId="0" borderId="0" xfId="15" applyNumberFormat="1" applyFont="1" applyFill="1" applyBorder="1" applyAlignment="1"/>
    <xf numFmtId="164" fontId="30" fillId="0" borderId="0" xfId="3" applyNumberFormat="1" applyFont="1" applyFill="1" applyBorder="1"/>
    <xf numFmtId="2" fontId="30" fillId="0" borderId="0" xfId="3" applyNumberFormat="1" applyFont="1" applyFill="1" applyBorder="1"/>
    <xf numFmtId="167" fontId="30" fillId="0" borderId="0" xfId="3" applyNumberFormat="1" applyFont="1" applyFill="1" applyBorder="1" applyAlignment="1">
      <alignment horizontal="right" vertical="center"/>
    </xf>
    <xf numFmtId="167" fontId="35" fillId="0" borderId="0" xfId="3" applyNumberFormat="1" applyFont="1" applyFill="1" applyBorder="1" applyAlignment="1">
      <alignment horizontal="right" vertical="center"/>
    </xf>
    <xf numFmtId="0" fontId="55" fillId="0" borderId="68" xfId="3" applyFont="1" applyFill="1" applyBorder="1" applyAlignment="1">
      <alignment horizontal="left" vertical="center"/>
    </xf>
    <xf numFmtId="167" fontId="78" fillId="0" borderId="69" xfId="3" applyNumberFormat="1" applyFont="1" applyFill="1" applyBorder="1" applyAlignment="1">
      <alignment horizontal="right" vertical="center"/>
    </xf>
    <xf numFmtId="164" fontId="55" fillId="0" borderId="68" xfId="1" applyNumberFormat="1" applyFont="1" applyFill="1" applyBorder="1" applyAlignment="1">
      <alignment vertical="center"/>
    </xf>
    <xf numFmtId="167" fontId="55" fillId="0" borderId="0" xfId="19" applyNumberFormat="1" applyFont="1" applyFill="1" applyBorder="1" applyAlignment="1">
      <alignment vertical="center"/>
    </xf>
    <xf numFmtId="167" fontId="78" fillId="0" borderId="69" xfId="19" applyNumberFormat="1" applyFont="1" applyFill="1" applyBorder="1" applyAlignment="1">
      <alignment vertical="center"/>
    </xf>
    <xf numFmtId="167" fontId="78" fillId="0" borderId="69" xfId="3" applyNumberFormat="1" applyFont="1" applyFill="1" applyBorder="1" applyAlignment="1">
      <alignment vertical="center"/>
    </xf>
    <xf numFmtId="167" fontId="39" fillId="0" borderId="0" xfId="3" applyNumberFormat="1" applyFont="1" applyFill="1" applyBorder="1" applyAlignment="1">
      <alignment horizontal="right" vertical="center"/>
    </xf>
    <xf numFmtId="164" fontId="30" fillId="0" borderId="0" xfId="1" applyNumberFormat="1" applyFont="1" applyFill="1" applyBorder="1" applyAlignment="1">
      <alignment horizontal="right" vertical="center"/>
    </xf>
    <xf numFmtId="3" fontId="30" fillId="0" borderId="0" xfId="3" applyNumberFormat="1" applyFont="1" applyFill="1" applyBorder="1"/>
    <xf numFmtId="176" fontId="30" fillId="0" borderId="0" xfId="3" applyNumberFormat="1" applyFont="1" applyFill="1" applyBorder="1"/>
    <xf numFmtId="0" fontId="55" fillId="0" borderId="62" xfId="3" applyFont="1" applyFill="1" applyBorder="1" applyAlignment="1">
      <alignment horizontal="left" vertical="center"/>
    </xf>
    <xf numFmtId="167" fontId="78" fillId="0" borderId="63" xfId="3" applyNumberFormat="1" applyFont="1" applyFill="1" applyBorder="1" applyAlignment="1">
      <alignment vertical="center"/>
    </xf>
    <xf numFmtId="164" fontId="55" fillId="0" borderId="62" xfId="1" applyNumberFormat="1" applyFont="1" applyFill="1" applyBorder="1" applyAlignment="1">
      <alignment vertical="center"/>
    </xf>
    <xf numFmtId="167" fontId="78" fillId="0" borderId="63" xfId="19" applyNumberFormat="1" applyFont="1" applyFill="1" applyBorder="1" applyAlignment="1">
      <alignment vertical="center"/>
    </xf>
    <xf numFmtId="167" fontId="78" fillId="0" borderId="63" xfId="3" applyNumberFormat="1" applyFont="1" applyFill="1" applyBorder="1" applyAlignment="1">
      <alignment horizontal="right" vertical="center"/>
    </xf>
    <xf numFmtId="167" fontId="30" fillId="0" borderId="0" xfId="3" applyNumberFormat="1" applyFont="1" applyFill="1" applyBorder="1" applyAlignment="1">
      <alignment vertical="center"/>
    </xf>
    <xf numFmtId="0" fontId="55" fillId="0" borderId="65" xfId="3" applyFont="1" applyFill="1" applyBorder="1" applyAlignment="1">
      <alignment horizontal="left" vertical="center"/>
    </xf>
    <xf numFmtId="167" fontId="78" fillId="0" borderId="67" xfId="3" applyNumberFormat="1" applyFont="1" applyFill="1" applyBorder="1" applyAlignment="1">
      <alignment vertical="center"/>
    </xf>
    <xf numFmtId="164" fontId="55" fillId="0" borderId="65" xfId="1" applyNumberFormat="1" applyFont="1" applyFill="1" applyBorder="1" applyAlignment="1">
      <alignment vertical="center"/>
    </xf>
    <xf numFmtId="167" fontId="55" fillId="0" borderId="70" xfId="19" applyNumberFormat="1" applyFont="1" applyFill="1" applyBorder="1" applyAlignment="1">
      <alignment vertical="center"/>
    </xf>
    <xf numFmtId="167" fontId="78" fillId="0" borderId="67" xfId="19" applyNumberFormat="1" applyFont="1" applyFill="1" applyBorder="1" applyAlignment="1">
      <alignment vertical="center"/>
    </xf>
    <xf numFmtId="167" fontId="78" fillId="0" borderId="67" xfId="3" applyNumberFormat="1" applyFont="1" applyFill="1" applyBorder="1" applyAlignment="1">
      <alignment horizontal="right" vertical="center"/>
    </xf>
    <xf numFmtId="1" fontId="76" fillId="0" borderId="0" xfId="3" applyNumberFormat="1" applyFont="1" applyFill="1" applyBorder="1" applyAlignment="1">
      <alignment vertical="center" wrapText="1"/>
    </xf>
    <xf numFmtId="0" fontId="36" fillId="0" borderId="0" xfId="0" applyFont="1" applyFill="1" applyBorder="1" applyAlignment="1">
      <alignment horizontal="center" wrapText="1"/>
    </xf>
    <xf numFmtId="0" fontId="39" fillId="0" borderId="0" xfId="0" applyFont="1" applyFill="1" applyBorder="1" applyAlignment="1">
      <alignment horizontal="center" wrapText="1"/>
    </xf>
    <xf numFmtId="1" fontId="39" fillId="0" borderId="0" xfId="0" applyNumberFormat="1" applyFont="1" applyFill="1" applyBorder="1" applyAlignment="1">
      <alignment horizontal="center" wrapText="1"/>
    </xf>
    <xf numFmtId="0" fontId="35" fillId="0" borderId="0" xfId="3" applyFont="1" applyFill="1" applyBorder="1" applyAlignment="1">
      <alignment horizontal="center" wrapText="1"/>
    </xf>
    <xf numFmtId="0" fontId="30" fillId="0" borderId="0" xfId="0" applyFont="1" applyFill="1" applyBorder="1" applyAlignment="1">
      <alignment horizontal="center" wrapText="1"/>
    </xf>
    <xf numFmtId="0" fontId="45" fillId="0" borderId="0" xfId="3" applyFont="1" applyFill="1" applyBorder="1"/>
    <xf numFmtId="0" fontId="45" fillId="0" borderId="0" xfId="3" applyFont="1" applyFill="1" applyBorder="1" applyAlignment="1"/>
    <xf numFmtId="0" fontId="52" fillId="0" borderId="0" xfId="3" applyFont="1" applyFill="1" applyBorder="1" applyAlignment="1">
      <alignment horizontal="right"/>
    </xf>
    <xf numFmtId="0" fontId="45" fillId="0" borderId="0" xfId="3" applyFont="1" applyFill="1" applyBorder="1" applyAlignment="1">
      <alignment horizontal="left" vertical="center"/>
    </xf>
    <xf numFmtId="0" fontId="31" fillId="0" borderId="0" xfId="3" applyFont="1" applyFill="1" applyBorder="1" applyAlignment="1">
      <alignment vertical="top" wrapText="1"/>
    </xf>
    <xf numFmtId="164" fontId="55" fillId="0" borderId="0" xfId="1" applyNumberFormat="1" applyFont="1" applyFill="1" applyBorder="1" applyAlignment="1">
      <alignment horizontal="right" vertical="center"/>
    </xf>
    <xf numFmtId="164" fontId="78" fillId="0" borderId="69" xfId="1" applyNumberFormat="1" applyFont="1" applyFill="1" applyBorder="1" applyAlignment="1">
      <alignment horizontal="right" vertical="center"/>
    </xf>
    <xf numFmtId="164" fontId="55" fillId="0" borderId="0" xfId="1" applyNumberFormat="1" applyFont="1" applyFill="1" applyBorder="1" applyAlignment="1">
      <alignment vertical="center"/>
    </xf>
    <xf numFmtId="164" fontId="78" fillId="0" borderId="69" xfId="1" applyNumberFormat="1" applyFont="1" applyFill="1" applyBorder="1" applyAlignment="1">
      <alignment vertical="center"/>
    </xf>
    <xf numFmtId="167" fontId="65" fillId="0" borderId="0" xfId="3" applyNumberFormat="1" applyFont="1" applyFill="1" applyBorder="1" applyAlignment="1">
      <alignment vertical="center"/>
    </xf>
    <xf numFmtId="167" fontId="65" fillId="0" borderId="0" xfId="3" applyNumberFormat="1" applyFont="1" applyFill="1" applyBorder="1" applyAlignment="1">
      <alignment horizontal="right" vertical="center"/>
    </xf>
    <xf numFmtId="167" fontId="59" fillId="0" borderId="0" xfId="3" applyNumberFormat="1" applyFont="1" applyFill="1" applyBorder="1" applyAlignment="1">
      <alignment horizontal="right" vertical="center"/>
    </xf>
    <xf numFmtId="164" fontId="59" fillId="0" borderId="0" xfId="1" applyNumberFormat="1" applyFont="1" applyFill="1" applyBorder="1" applyAlignment="1">
      <alignment horizontal="right" vertical="center"/>
    </xf>
    <xf numFmtId="3" fontId="59" fillId="0" borderId="0" xfId="3" applyNumberFormat="1" applyFont="1" applyFill="1" applyBorder="1"/>
    <xf numFmtId="3" fontId="39" fillId="0" borderId="0" xfId="3" applyNumberFormat="1" applyFont="1" applyFill="1" applyBorder="1"/>
    <xf numFmtId="164" fontId="78" fillId="0" borderId="63" xfId="1" applyNumberFormat="1" applyFont="1" applyFill="1" applyBorder="1" applyAlignment="1">
      <alignment horizontal="right" vertical="center"/>
    </xf>
    <xf numFmtId="164" fontId="78" fillId="0" borderId="63" xfId="1" applyNumberFormat="1" applyFont="1" applyFill="1" applyBorder="1" applyAlignment="1">
      <alignment vertical="center"/>
    </xf>
    <xf numFmtId="9" fontId="59" fillId="0" borderId="0" xfId="1" applyFont="1" applyFill="1" applyBorder="1" applyAlignment="1">
      <alignment horizontal="right" vertical="center"/>
    </xf>
    <xf numFmtId="164" fontId="55" fillId="0" borderId="70" xfId="1" applyNumberFormat="1" applyFont="1" applyFill="1" applyBorder="1" applyAlignment="1">
      <alignment horizontal="right" vertical="center"/>
    </xf>
    <xf numFmtId="164" fontId="78" fillId="0" borderId="67" xfId="1" applyNumberFormat="1" applyFont="1" applyFill="1" applyBorder="1" applyAlignment="1">
      <alignment horizontal="right" vertical="center"/>
    </xf>
    <xf numFmtId="164" fontId="55" fillId="0" borderId="70" xfId="1" applyNumberFormat="1" applyFont="1" applyFill="1" applyBorder="1" applyAlignment="1">
      <alignment vertical="center"/>
    </xf>
    <xf numFmtId="164" fontId="78" fillId="0" borderId="67" xfId="1" applyNumberFormat="1" applyFont="1" applyFill="1" applyBorder="1" applyAlignment="1">
      <alignment vertical="center"/>
    </xf>
    <xf numFmtId="0" fontId="59" fillId="0" borderId="0" xfId="3" applyFont="1" applyFill="1" applyBorder="1"/>
    <xf numFmtId="0" fontId="55" fillId="0" borderId="84" xfId="3" applyFont="1" applyFill="1" applyBorder="1" applyAlignment="1">
      <alignment horizontal="left" vertical="center"/>
    </xf>
    <xf numFmtId="164" fontId="55" fillId="0" borderId="57" xfId="1" applyNumberFormat="1" applyFont="1" applyFill="1" applyBorder="1" applyAlignment="1">
      <alignment horizontal="right" vertical="center"/>
    </xf>
    <xf numFmtId="164" fontId="78" fillId="0" borderId="60" xfId="1" applyNumberFormat="1" applyFont="1" applyFill="1" applyBorder="1" applyAlignment="1">
      <alignment horizontal="right" vertical="center"/>
    </xf>
    <xf numFmtId="164" fontId="55" fillId="0" borderId="57" xfId="1" applyNumberFormat="1" applyFont="1" applyFill="1" applyBorder="1" applyAlignment="1">
      <alignment vertical="center"/>
    </xf>
    <xf numFmtId="164" fontId="78" fillId="0" borderId="60" xfId="1" applyNumberFormat="1" applyFont="1" applyFill="1" applyBorder="1" applyAlignment="1">
      <alignment vertical="center"/>
    </xf>
    <xf numFmtId="0" fontId="76" fillId="0" borderId="0" xfId="3" applyFont="1" applyFill="1" applyBorder="1" applyAlignment="1">
      <alignment vertical="center"/>
    </xf>
    <xf numFmtId="0" fontId="55" fillId="0" borderId="0" xfId="3" applyFont="1" applyFill="1" applyBorder="1" applyAlignment="1">
      <alignment vertical="top"/>
    </xf>
    <xf numFmtId="0" fontId="61" fillId="0" borderId="0" xfId="3" applyFont="1" applyFill="1" applyBorder="1" applyAlignment="1">
      <alignment vertical="top" wrapText="1"/>
    </xf>
    <xf numFmtId="0" fontId="55" fillId="0" borderId="0" xfId="3" applyFont="1" applyFill="1" applyBorder="1" applyAlignment="1">
      <alignment vertical="center" wrapText="1"/>
    </xf>
    <xf numFmtId="0" fontId="59" fillId="0" borderId="0" xfId="3" applyFont="1" applyFill="1" applyBorder="1" applyAlignment="1">
      <alignment vertical="center" wrapText="1"/>
    </xf>
    <xf numFmtId="1" fontId="55" fillId="0" borderId="0" xfId="3" applyNumberFormat="1" applyFont="1" applyFill="1" applyBorder="1" applyAlignment="1">
      <alignment horizontal="center" wrapText="1"/>
    </xf>
    <xf numFmtId="1" fontId="65" fillId="0" borderId="0" xfId="3" applyNumberFormat="1" applyFont="1" applyFill="1" applyBorder="1" applyAlignment="1">
      <alignment horizontal="center" wrapText="1"/>
    </xf>
    <xf numFmtId="0" fontId="79" fillId="0" borderId="0" xfId="0" applyFont="1" applyFill="1" applyBorder="1" applyAlignment="1">
      <alignment horizontal="center" wrapText="1"/>
    </xf>
    <xf numFmtId="0" fontId="59" fillId="0" borderId="0" xfId="0" applyFont="1" applyFill="1" applyBorder="1" applyAlignment="1">
      <alignment horizontal="center" wrapText="1"/>
    </xf>
    <xf numFmtId="0" fontId="59" fillId="0" borderId="0" xfId="3" applyFont="1" applyFill="1" applyBorder="1" applyAlignment="1">
      <alignment horizontal="center" wrapText="1"/>
    </xf>
    <xf numFmtId="0" fontId="66" fillId="0" borderId="0" xfId="3" applyFont="1" applyFill="1" applyBorder="1" applyAlignment="1">
      <alignment vertical="center"/>
    </xf>
    <xf numFmtId="0" fontId="55" fillId="0" borderId="0" xfId="3" applyFont="1" applyFill="1" applyBorder="1" applyAlignment="1">
      <alignment vertical="center"/>
    </xf>
    <xf numFmtId="0" fontId="66" fillId="0" borderId="55" xfId="3" applyFont="1" applyFill="1" applyBorder="1" applyAlignment="1">
      <alignment vertical="center"/>
    </xf>
    <xf numFmtId="167" fontId="78" fillId="0" borderId="0" xfId="3" applyNumberFormat="1" applyFont="1" applyFill="1" applyBorder="1" applyAlignment="1">
      <alignment horizontal="right" vertical="center"/>
    </xf>
    <xf numFmtId="0" fontId="59" fillId="0" borderId="0" xfId="3" applyFont="1" applyFill="1" applyBorder="1" applyAlignment="1">
      <alignment horizontal="right"/>
    </xf>
    <xf numFmtId="167" fontId="59" fillId="0" borderId="0" xfId="3" applyNumberFormat="1" applyFont="1" applyFill="1" applyBorder="1" applyAlignment="1">
      <alignment horizontal="left"/>
    </xf>
    <xf numFmtId="167" fontId="78" fillId="0" borderId="70" xfId="3" applyNumberFormat="1" applyFont="1" applyFill="1" applyBorder="1" applyAlignment="1">
      <alignment horizontal="right" vertical="center"/>
    </xf>
    <xf numFmtId="0" fontId="76" fillId="0" borderId="0" xfId="3" applyFont="1" applyFill="1" applyBorder="1" applyAlignment="1">
      <alignment vertical="center" wrapText="1"/>
    </xf>
    <xf numFmtId="0" fontId="55" fillId="0" borderId="0" xfId="3" applyFont="1" applyFill="1" applyBorder="1" applyAlignment="1">
      <alignment horizontal="left" vertical="center"/>
    </xf>
    <xf numFmtId="164" fontId="55" fillId="0" borderId="68" xfId="1" applyNumberFormat="1" applyFont="1" applyFill="1" applyBorder="1" applyAlignment="1">
      <alignment horizontal="right"/>
    </xf>
    <xf numFmtId="167" fontId="55" fillId="0" borderId="0" xfId="1" applyNumberFormat="1" applyFont="1" applyFill="1" applyBorder="1" applyAlignment="1">
      <alignment horizontal="right"/>
    </xf>
    <xf numFmtId="167" fontId="55" fillId="0" borderId="69" xfId="1" applyNumberFormat="1" applyFont="1" applyFill="1" applyBorder="1" applyAlignment="1">
      <alignment horizontal="right"/>
    </xf>
    <xf numFmtId="166" fontId="55" fillId="0" borderId="0" xfId="3" applyNumberFormat="1" applyFont="1" applyFill="1" applyBorder="1" applyAlignment="1">
      <alignment horizontal="center"/>
    </xf>
    <xf numFmtId="166" fontId="55" fillId="0" borderId="69" xfId="3" applyNumberFormat="1" applyFont="1" applyFill="1" applyBorder="1" applyAlignment="1">
      <alignment horizontal="center"/>
    </xf>
    <xf numFmtId="167" fontId="61" fillId="0" borderId="0" xfId="3" applyNumberFormat="1" applyFont="1" applyFill="1"/>
    <xf numFmtId="164" fontId="55" fillId="0" borderId="65" xfId="1" applyNumberFormat="1" applyFont="1" applyFill="1" applyBorder="1" applyAlignment="1">
      <alignment horizontal="right"/>
    </xf>
    <xf numFmtId="167" fontId="55" fillId="0" borderId="70" xfId="1" applyNumberFormat="1" applyFont="1" applyFill="1" applyBorder="1" applyAlignment="1">
      <alignment horizontal="right"/>
    </xf>
    <xf numFmtId="167" fontId="55" fillId="0" borderId="67" xfId="1" applyNumberFormat="1" applyFont="1" applyFill="1" applyBorder="1" applyAlignment="1">
      <alignment horizontal="right"/>
    </xf>
    <xf numFmtId="166" fontId="55" fillId="0" borderId="70" xfId="3" applyNumberFormat="1" applyFont="1" applyFill="1" applyBorder="1" applyAlignment="1">
      <alignment horizontal="center"/>
    </xf>
    <xf numFmtId="166" fontId="55" fillId="0" borderId="55" xfId="3" applyNumberFormat="1" applyFont="1" applyFill="1" applyBorder="1" applyAlignment="1">
      <alignment horizontal="center"/>
    </xf>
    <xf numFmtId="166" fontId="55" fillId="0" borderId="67" xfId="3" applyNumberFormat="1" applyFont="1" applyFill="1" applyBorder="1" applyAlignment="1">
      <alignment horizontal="center"/>
    </xf>
    <xf numFmtId="167" fontId="55" fillId="0" borderId="55" xfId="3" applyNumberFormat="1" applyFont="1" applyFill="1" applyBorder="1" applyAlignment="1">
      <alignment horizontal="center"/>
    </xf>
    <xf numFmtId="167" fontId="55" fillId="0" borderId="0" xfId="3" applyNumberFormat="1" applyFont="1" applyFill="1" applyBorder="1" applyAlignment="1">
      <alignment horizontal="center"/>
    </xf>
    <xf numFmtId="164" fontId="55" fillId="0" borderId="0" xfId="1" applyNumberFormat="1" applyFont="1" applyFill="1" applyBorder="1" applyAlignment="1">
      <alignment horizontal="center"/>
    </xf>
    <xf numFmtId="166" fontId="61" fillId="0" borderId="0" xfId="3" applyNumberFormat="1" applyFont="1" applyFill="1" applyBorder="1"/>
    <xf numFmtId="0" fontId="55" fillId="0" borderId="0" xfId="3" applyFont="1" applyFill="1" applyBorder="1" applyAlignment="1">
      <alignment horizontal="center"/>
    </xf>
    <xf numFmtId="1" fontId="55" fillId="0" borderId="0" xfId="3" applyNumberFormat="1" applyFont="1" applyFill="1" applyBorder="1" applyAlignment="1">
      <alignment horizontal="right"/>
    </xf>
    <xf numFmtId="166" fontId="55" fillId="0" borderId="0" xfId="1" applyNumberFormat="1" applyFont="1" applyFill="1" applyBorder="1" applyAlignment="1">
      <alignment horizontal="right"/>
    </xf>
    <xf numFmtId="167" fontId="59" fillId="0" borderId="0" xfId="3" applyNumberFormat="1" applyFont="1" applyFill="1" applyBorder="1" applyAlignment="1">
      <alignment horizontal="right"/>
    </xf>
    <xf numFmtId="0" fontId="55" fillId="0" borderId="0" xfId="3" applyFont="1" applyFill="1" applyBorder="1" applyAlignment="1">
      <alignment horizontal="center" vertical="center" wrapText="1"/>
    </xf>
    <xf numFmtId="165" fontId="55" fillId="0" borderId="0" xfId="3" applyNumberFormat="1" applyFont="1" applyFill="1" applyBorder="1" applyAlignment="1">
      <alignment horizontal="center"/>
    </xf>
    <xf numFmtId="0" fontId="59" fillId="0" borderId="0" xfId="3" applyFont="1" applyFill="1"/>
    <xf numFmtId="164" fontId="59" fillId="0" borderId="0" xfId="3" applyNumberFormat="1" applyFont="1" applyFill="1"/>
    <xf numFmtId="0" fontId="55" fillId="0" borderId="0" xfId="3" applyFont="1" applyFill="1" applyAlignment="1">
      <alignment horizontal="center"/>
    </xf>
    <xf numFmtId="166" fontId="55" fillId="0" borderId="0" xfId="3" applyNumberFormat="1" applyFont="1" applyFill="1"/>
    <xf numFmtId="164" fontId="61" fillId="0" borderId="0" xfId="3" applyNumberFormat="1" applyFont="1" applyFill="1"/>
    <xf numFmtId="0" fontId="55" fillId="0" borderId="0" xfId="3" applyFont="1" applyFill="1" applyBorder="1" applyAlignment="1">
      <alignment horizontal="center" vertical="center"/>
    </xf>
    <xf numFmtId="0" fontId="82" fillId="0" borderId="55" xfId="3" applyFont="1" applyFill="1" applyBorder="1" applyAlignment="1">
      <alignment horizontal="left" vertical="center"/>
    </xf>
    <xf numFmtId="0" fontId="55" fillId="0" borderId="55" xfId="3" applyFont="1" applyFill="1" applyBorder="1" applyAlignment="1">
      <alignment horizontal="right"/>
    </xf>
    <xf numFmtId="0" fontId="55" fillId="0" borderId="92" xfId="19" applyFont="1" applyFill="1" applyBorder="1" applyAlignment="1">
      <alignment horizontal="left" vertical="center" wrapText="1"/>
    </xf>
    <xf numFmtId="165" fontId="55" fillId="0" borderId="0" xfId="19" applyNumberFormat="1" applyFont="1" applyFill="1" applyBorder="1" applyAlignment="1">
      <alignment horizontal="right"/>
    </xf>
    <xf numFmtId="166" fontId="55" fillId="0" borderId="93" xfId="19" applyNumberFormat="1" applyFont="1" applyFill="1" applyBorder="1" applyAlignment="1">
      <alignment horizontal="right"/>
    </xf>
    <xf numFmtId="165" fontId="78" fillId="0" borderId="0" xfId="19" applyNumberFormat="1" applyFont="1" applyFill="1" applyBorder="1" applyAlignment="1">
      <alignment horizontal="right"/>
    </xf>
    <xf numFmtId="166" fontId="78" fillId="0" borderId="106" xfId="19" applyNumberFormat="1" applyFont="1" applyFill="1" applyBorder="1" applyAlignment="1">
      <alignment horizontal="right"/>
    </xf>
    <xf numFmtId="166" fontId="55" fillId="0" borderId="94" xfId="19" applyNumberFormat="1" applyFont="1" applyFill="1" applyBorder="1" applyAlignment="1">
      <alignment horizontal="right"/>
    </xf>
    <xf numFmtId="166" fontId="78" fillId="0" borderId="94" xfId="19" applyNumberFormat="1" applyFont="1" applyFill="1" applyBorder="1" applyAlignment="1">
      <alignment horizontal="right"/>
    </xf>
    <xf numFmtId="168" fontId="39" fillId="0" borderId="0" xfId="3" applyNumberFormat="1" applyFont="1" applyFill="1"/>
    <xf numFmtId="165" fontId="39" fillId="0" borderId="0" xfId="3" applyNumberFormat="1" applyFont="1" applyFill="1"/>
    <xf numFmtId="166" fontId="39" fillId="0" borderId="0" xfId="3" applyNumberFormat="1" applyFont="1" applyFill="1"/>
    <xf numFmtId="0" fontId="30" fillId="0" borderId="0" xfId="19" applyFont="1" applyFill="1"/>
    <xf numFmtId="167" fontId="30" fillId="0" borderId="0" xfId="19" applyNumberFormat="1" applyFont="1" applyFill="1"/>
    <xf numFmtId="165" fontId="30" fillId="0" borderId="0" xfId="19" applyNumberFormat="1" applyFont="1" applyFill="1"/>
    <xf numFmtId="166" fontId="30" fillId="0" borderId="0" xfId="19" applyNumberFormat="1" applyFont="1" applyFill="1"/>
    <xf numFmtId="0" fontId="55" fillId="0" borderId="62" xfId="19" applyFont="1" applyFill="1" applyBorder="1" applyAlignment="1">
      <alignment horizontal="left" vertical="center" wrapText="1"/>
    </xf>
    <xf numFmtId="166" fontId="55" fillId="0" borderId="95" xfId="19" applyNumberFormat="1" applyFont="1" applyFill="1" applyBorder="1" applyAlignment="1">
      <alignment horizontal="right"/>
    </xf>
    <xf numFmtId="166" fontId="78" fillId="0" borderId="8" xfId="19" applyNumberFormat="1" applyFont="1" applyFill="1" applyBorder="1" applyAlignment="1">
      <alignment horizontal="right"/>
    </xf>
    <xf numFmtId="166" fontId="55" fillId="0" borderId="63" xfId="19" applyNumberFormat="1" applyFont="1" applyFill="1" applyBorder="1" applyAlignment="1">
      <alignment horizontal="right"/>
    </xf>
    <xf numFmtId="166" fontId="78" fillId="0" borderId="63" xfId="19" applyNumberFormat="1" applyFont="1" applyFill="1" applyBorder="1" applyAlignment="1">
      <alignment horizontal="right"/>
    </xf>
    <xf numFmtId="0" fontId="55" fillId="0" borderId="87" xfId="19" applyFont="1" applyFill="1" applyBorder="1" applyAlignment="1">
      <alignment horizontal="left" vertical="center" wrapText="1"/>
    </xf>
    <xf numFmtId="165" fontId="55" fillId="0" borderId="88" xfId="19" applyNumberFormat="1" applyFont="1" applyFill="1" applyBorder="1" applyAlignment="1">
      <alignment horizontal="right"/>
    </xf>
    <xf numFmtId="165" fontId="55" fillId="0" borderId="89" xfId="19" applyNumberFormat="1" applyFont="1" applyFill="1" applyBorder="1" applyAlignment="1">
      <alignment horizontal="right"/>
    </xf>
    <xf numFmtId="166" fontId="55" fillId="0" borderId="96" xfId="19" applyNumberFormat="1" applyFont="1" applyFill="1" applyBorder="1" applyAlignment="1">
      <alignment horizontal="right"/>
    </xf>
    <xf numFmtId="165" fontId="78" fillId="0" borderId="97" xfId="19" applyNumberFormat="1" applyFont="1" applyFill="1" applyBorder="1" applyAlignment="1">
      <alignment horizontal="right"/>
    </xf>
    <xf numFmtId="165" fontId="78" fillId="0" borderId="89" xfId="19" applyNumberFormat="1" applyFont="1" applyFill="1" applyBorder="1" applyAlignment="1">
      <alignment horizontal="right"/>
    </xf>
    <xf numFmtId="166" fontId="78" fillId="0" borderId="90" xfId="19" applyNumberFormat="1" applyFont="1" applyFill="1" applyBorder="1" applyAlignment="1">
      <alignment horizontal="right"/>
    </xf>
    <xf numFmtId="166" fontId="55" fillId="0" borderId="91" xfId="19" applyNumberFormat="1" applyFont="1" applyFill="1" applyBorder="1" applyAlignment="1">
      <alignment horizontal="right"/>
    </xf>
    <xf numFmtId="165" fontId="78" fillId="0" borderId="88" xfId="19" applyNumberFormat="1" applyFont="1" applyFill="1" applyBorder="1" applyAlignment="1">
      <alignment horizontal="right"/>
    </xf>
    <xf numFmtId="166" fontId="78" fillId="0" borderId="91" xfId="19" applyNumberFormat="1" applyFont="1" applyFill="1" applyBorder="1" applyAlignment="1">
      <alignment horizontal="right"/>
    </xf>
    <xf numFmtId="0" fontId="55" fillId="0" borderId="98" xfId="19" applyFont="1" applyFill="1" applyBorder="1" applyAlignment="1">
      <alignment horizontal="left"/>
    </xf>
    <xf numFmtId="165" fontId="55" fillId="0" borderId="99" xfId="19" applyNumberFormat="1" applyFont="1" applyFill="1" applyBorder="1" applyAlignment="1">
      <alignment horizontal="right"/>
    </xf>
    <xf numFmtId="165" fontId="55" fillId="0" borderId="100" xfId="19" applyNumberFormat="1" applyFont="1" applyFill="1" applyBorder="1" applyAlignment="1">
      <alignment horizontal="right"/>
    </xf>
    <xf numFmtId="166" fontId="55" fillId="0" borderId="101" xfId="19" applyNumberFormat="1" applyFont="1" applyFill="1" applyBorder="1" applyAlignment="1">
      <alignment horizontal="right"/>
    </xf>
    <xf numFmtId="165" fontId="78" fillId="0" borderId="102" xfId="19" applyNumberFormat="1" applyFont="1" applyFill="1" applyBorder="1" applyAlignment="1">
      <alignment horizontal="right"/>
    </xf>
    <xf numFmtId="165" fontId="78" fillId="0" borderId="100" xfId="19" applyNumberFormat="1" applyFont="1" applyFill="1" applyBorder="1" applyAlignment="1">
      <alignment horizontal="right"/>
    </xf>
    <xf numFmtId="166" fontId="78" fillId="0" borderId="103" xfId="19" applyNumberFormat="1" applyFont="1" applyFill="1" applyBorder="1" applyAlignment="1">
      <alignment horizontal="right"/>
    </xf>
    <xf numFmtId="166" fontId="55" fillId="0" borderId="104" xfId="19" applyNumberFormat="1" applyFont="1" applyFill="1" applyBorder="1" applyAlignment="1">
      <alignment horizontal="right"/>
    </xf>
    <xf numFmtId="165" fontId="78" fillId="0" borderId="99" xfId="19" applyNumberFormat="1" applyFont="1" applyFill="1" applyBorder="1" applyAlignment="1">
      <alignment horizontal="right"/>
    </xf>
    <xf numFmtId="166" fontId="78" fillId="0" borderId="104" xfId="19" applyNumberFormat="1" applyFont="1" applyFill="1" applyBorder="1" applyAlignment="1">
      <alignment horizontal="right"/>
    </xf>
    <xf numFmtId="0" fontId="30" fillId="0" borderId="0" xfId="19" applyFont="1" applyFill="1" applyBorder="1" applyAlignment="1">
      <alignment horizontal="right"/>
    </xf>
    <xf numFmtId="165" fontId="30" fillId="0" borderId="0" xfId="19" applyNumberFormat="1" applyFont="1" applyFill="1" applyBorder="1" applyAlignment="1">
      <alignment horizontal="right"/>
    </xf>
    <xf numFmtId="166" fontId="30" fillId="0" borderId="0" xfId="19" applyNumberFormat="1" applyFont="1" applyFill="1" applyBorder="1" applyAlignment="1">
      <alignment horizontal="center"/>
    </xf>
    <xf numFmtId="0" fontId="31" fillId="0" borderId="0" xfId="19" applyFont="1" applyFill="1" applyAlignment="1">
      <alignment horizontal="center" vertical="center" textRotation="180"/>
    </xf>
    <xf numFmtId="0" fontId="30" fillId="0" borderId="0" xfId="19" applyFont="1" applyFill="1" applyAlignment="1"/>
    <xf numFmtId="0" fontId="30" fillId="0" borderId="0" xfId="19" applyFont="1" applyFill="1" applyAlignment="1">
      <alignment horizontal="right"/>
    </xf>
    <xf numFmtId="165" fontId="30" fillId="0" borderId="0" xfId="19" applyNumberFormat="1" applyFont="1" applyFill="1" applyAlignment="1"/>
    <xf numFmtId="0" fontId="41" fillId="0" borderId="0" xfId="19" applyFont="1" applyFill="1" applyBorder="1" applyAlignment="1">
      <alignment horizontal="right"/>
    </xf>
    <xf numFmtId="0" fontId="30" fillId="0" borderId="0" xfId="19" applyFont="1" applyFill="1" applyBorder="1" applyAlignment="1">
      <alignment horizontal="right" vertical="center" wrapText="1"/>
    </xf>
    <xf numFmtId="166" fontId="30" fillId="0" borderId="0" xfId="19" applyNumberFormat="1" applyFont="1" applyFill="1" applyBorder="1" applyAlignment="1">
      <alignment horizontal="right"/>
    </xf>
    <xf numFmtId="0" fontId="39" fillId="0" borderId="0" xfId="3" applyFont="1" applyFill="1"/>
    <xf numFmtId="165" fontId="30" fillId="0" borderId="0" xfId="19" applyNumberFormat="1" applyFont="1" applyFill="1" applyAlignment="1">
      <alignment horizontal="right"/>
    </xf>
    <xf numFmtId="0" fontId="194" fillId="0" borderId="0" xfId="3" applyFont="1" applyFill="1"/>
    <xf numFmtId="0" fontId="39" fillId="0" borderId="0" xfId="3" applyFont="1" applyFill="1" applyAlignment="1">
      <alignment horizontal="center"/>
    </xf>
    <xf numFmtId="0" fontId="30" fillId="0" borderId="0" xfId="19" applyFont="1" applyFill="1" applyAlignment="1">
      <alignment horizontal="center"/>
    </xf>
    <xf numFmtId="0" fontId="66" fillId="0" borderId="0" xfId="19" applyFont="1" applyFill="1" applyBorder="1" applyAlignment="1">
      <alignment vertical="center"/>
    </xf>
    <xf numFmtId="0" fontId="55" fillId="0" borderId="68" xfId="19" applyFont="1" applyFill="1" applyBorder="1" applyAlignment="1">
      <alignment horizontal="left"/>
    </xf>
    <xf numFmtId="165" fontId="55" fillId="0" borderId="0" xfId="19" applyNumberFormat="1" applyFont="1" applyFill="1" applyBorder="1" applyAlignment="1">
      <alignment horizontal="center"/>
    </xf>
    <xf numFmtId="165" fontId="55" fillId="0" borderId="69" xfId="19" applyNumberFormat="1" applyFont="1" applyFill="1" applyBorder="1" applyAlignment="1">
      <alignment horizontal="center"/>
    </xf>
    <xf numFmtId="0" fontId="55" fillId="0" borderId="0" xfId="19" applyFont="1" applyFill="1" applyBorder="1" applyAlignment="1">
      <alignment horizontal="right"/>
    </xf>
    <xf numFmtId="0" fontId="59" fillId="0" borderId="0" xfId="19" applyFont="1" applyFill="1" applyBorder="1" applyAlignment="1">
      <alignment horizontal="right"/>
    </xf>
    <xf numFmtId="0" fontId="55" fillId="0" borderId="63" xfId="19" applyFont="1" applyFill="1" applyBorder="1" applyAlignment="1">
      <alignment horizontal="right"/>
    </xf>
    <xf numFmtId="168" fontId="30" fillId="0" borderId="0" xfId="19" applyNumberFormat="1" applyFont="1" applyFill="1"/>
    <xf numFmtId="0" fontId="55" fillId="0" borderId="65" xfId="19" applyFont="1" applyFill="1" applyBorder="1" applyAlignment="1">
      <alignment horizontal="left"/>
    </xf>
    <xf numFmtId="165" fontId="55" fillId="0" borderId="70" xfId="19" applyNumberFormat="1" applyFont="1" applyFill="1" applyBorder="1" applyAlignment="1">
      <alignment horizontal="center"/>
    </xf>
    <xf numFmtId="165" fontId="55" fillId="0" borderId="67" xfId="19" applyNumberFormat="1" applyFont="1" applyFill="1" applyBorder="1" applyAlignment="1">
      <alignment horizontal="center"/>
    </xf>
    <xf numFmtId="1" fontId="59" fillId="0" borderId="0" xfId="19" applyNumberFormat="1" applyFont="1" applyFill="1" applyBorder="1" applyAlignment="1">
      <alignment horizontal="right"/>
    </xf>
    <xf numFmtId="165" fontId="59" fillId="0" borderId="0" xfId="19" applyNumberFormat="1" applyFont="1" applyFill="1" applyBorder="1" applyAlignment="1">
      <alignment horizontal="right"/>
    </xf>
    <xf numFmtId="165" fontId="55" fillId="0" borderId="55" xfId="19" applyNumberFormat="1" applyFont="1" applyFill="1" applyBorder="1" applyAlignment="1">
      <alignment horizontal="center"/>
    </xf>
    <xf numFmtId="0" fontId="55" fillId="0" borderId="55" xfId="19" applyFont="1" applyFill="1" applyBorder="1" applyAlignment="1">
      <alignment horizontal="right"/>
    </xf>
    <xf numFmtId="1" fontId="59" fillId="0" borderId="55" xfId="19" applyNumberFormat="1" applyFont="1" applyFill="1" applyBorder="1" applyAlignment="1">
      <alignment horizontal="right"/>
    </xf>
    <xf numFmtId="165" fontId="59" fillId="0" borderId="55" xfId="19" applyNumberFormat="1" applyFont="1" applyFill="1" applyBorder="1" applyAlignment="1">
      <alignment horizontal="right"/>
    </xf>
    <xf numFmtId="0" fontId="55" fillId="0" borderId="67" xfId="19" applyFont="1" applyFill="1" applyBorder="1" applyAlignment="1">
      <alignment horizontal="right"/>
    </xf>
    <xf numFmtId="0" fontId="30" fillId="0" borderId="0" xfId="19" applyFont="1" applyFill="1" applyBorder="1" applyAlignment="1">
      <alignment horizontal="left"/>
    </xf>
    <xf numFmtId="165" fontId="30" fillId="0" borderId="0" xfId="19" applyNumberFormat="1" applyFont="1" applyFill="1" applyBorder="1" applyAlignment="1">
      <alignment horizontal="center"/>
    </xf>
    <xf numFmtId="1" fontId="39" fillId="0" borderId="0" xfId="19" applyNumberFormat="1" applyFont="1" applyFill="1" applyBorder="1" applyAlignment="1">
      <alignment horizontal="right"/>
    </xf>
    <xf numFmtId="165" fontId="39" fillId="0" borderId="0" xfId="19" applyNumberFormat="1" applyFont="1" applyFill="1" applyBorder="1" applyAlignment="1">
      <alignment horizontal="right"/>
    </xf>
    <xf numFmtId="0" fontId="55" fillId="0" borderId="0" xfId="19" applyFont="1" applyFill="1" applyBorder="1" applyAlignment="1">
      <alignment horizontal="center" vertical="center"/>
    </xf>
    <xf numFmtId="166" fontId="55" fillId="0" borderId="0" xfId="19" applyNumberFormat="1" applyFont="1" applyFill="1" applyBorder="1" applyAlignment="1">
      <alignment horizontal="right"/>
    </xf>
    <xf numFmtId="0" fontId="55" fillId="0" borderId="68" xfId="19" applyFont="1" applyFill="1" applyBorder="1" applyAlignment="1">
      <alignment horizontal="left" vertical="center" wrapText="1"/>
    </xf>
    <xf numFmtId="165" fontId="55" fillId="0" borderId="63" xfId="19" applyNumberFormat="1" applyFont="1" applyFill="1" applyBorder="1" applyAlignment="1">
      <alignment horizontal="center"/>
    </xf>
    <xf numFmtId="0" fontId="55" fillId="0" borderId="65" xfId="19" applyFont="1" applyFill="1" applyBorder="1" applyAlignment="1">
      <alignment horizontal="left" vertical="center" wrapText="1"/>
    </xf>
    <xf numFmtId="2" fontId="30" fillId="0" borderId="0" xfId="19" applyNumberFormat="1" applyFont="1" applyFill="1"/>
    <xf numFmtId="165" fontId="30" fillId="0" borderId="0" xfId="19" applyNumberFormat="1" applyFont="1" applyFill="1" applyBorder="1" applyAlignment="1">
      <alignment horizontal="right" vertical="center" wrapText="1"/>
    </xf>
    <xf numFmtId="0" fontId="30" fillId="0" borderId="55" xfId="19" applyFont="1" applyFill="1" applyBorder="1"/>
    <xf numFmtId="165" fontId="30" fillId="0" borderId="55" xfId="19" applyNumberFormat="1" applyFont="1" applyFill="1" applyBorder="1" applyAlignment="1">
      <alignment horizontal="right"/>
    </xf>
    <xf numFmtId="166" fontId="30" fillId="0" borderId="55" xfId="19" applyNumberFormat="1" applyFont="1" applyFill="1" applyBorder="1" applyAlignment="1">
      <alignment horizontal="right"/>
    </xf>
    <xf numFmtId="0" fontId="30" fillId="0" borderId="55" xfId="19" applyFont="1" applyFill="1" applyBorder="1" applyAlignment="1">
      <alignment horizontal="right"/>
    </xf>
    <xf numFmtId="0" fontId="31" fillId="0" borderId="0" xfId="19" applyFont="1" applyFill="1" applyAlignment="1">
      <alignment vertical="center"/>
    </xf>
    <xf numFmtId="0" fontId="53" fillId="0" borderId="0" xfId="3" applyFont="1" applyFill="1" applyBorder="1" applyAlignment="1">
      <alignment horizontal="right"/>
    </xf>
    <xf numFmtId="0" fontId="66" fillId="0" borderId="55" xfId="19" applyFont="1" applyFill="1" applyBorder="1" applyAlignment="1">
      <alignment vertical="center"/>
    </xf>
    <xf numFmtId="0" fontId="53" fillId="0" borderId="55" xfId="3" applyFont="1" applyFill="1" applyBorder="1" applyAlignment="1">
      <alignment horizontal="right"/>
    </xf>
    <xf numFmtId="166" fontId="55" fillId="0" borderId="0" xfId="3" applyNumberFormat="1" applyFont="1" applyFill="1" applyBorder="1" applyAlignment="1"/>
    <xf numFmtId="166" fontId="55" fillId="0" borderId="69" xfId="3" applyNumberFormat="1" applyFont="1" applyFill="1" applyBorder="1" applyAlignment="1">
      <alignment horizontal="left"/>
    </xf>
    <xf numFmtId="169" fontId="39" fillId="0" borderId="0" xfId="3" applyNumberFormat="1" applyFont="1" applyFill="1"/>
    <xf numFmtId="166" fontId="55" fillId="0" borderId="70" xfId="3" applyNumberFormat="1" applyFont="1" applyFill="1" applyBorder="1" applyAlignment="1"/>
    <xf numFmtId="166" fontId="55" fillId="0" borderId="67" xfId="3" applyNumberFormat="1" applyFont="1" applyFill="1" applyBorder="1" applyAlignment="1">
      <alignment horizontal="left"/>
    </xf>
    <xf numFmtId="166" fontId="40" fillId="0" borderId="0" xfId="3" applyNumberFormat="1" applyFont="1" applyFill="1" applyBorder="1" applyAlignment="1">
      <alignment horizontal="right"/>
    </xf>
    <xf numFmtId="169" fontId="39" fillId="0" borderId="0" xfId="1" applyNumberFormat="1" applyFont="1" applyFill="1"/>
    <xf numFmtId="0" fontId="30" fillId="0" borderId="0" xfId="3" applyFont="1" applyFill="1" applyBorder="1" applyAlignment="1">
      <alignment horizontal="right"/>
    </xf>
    <xf numFmtId="166" fontId="30" fillId="0" borderId="0" xfId="3" applyNumberFormat="1" applyFont="1" applyFill="1" applyBorder="1" applyAlignment="1">
      <alignment horizontal="right"/>
    </xf>
    <xf numFmtId="16" fontId="33" fillId="0" borderId="0" xfId="3" applyNumberFormat="1" applyFont="1" applyFill="1"/>
    <xf numFmtId="20" fontId="55" fillId="0" borderId="0" xfId="3" applyNumberFormat="1" applyFont="1" applyFill="1" applyBorder="1" applyAlignment="1">
      <alignment horizontal="right" vertical="center"/>
    </xf>
    <xf numFmtId="167" fontId="70" fillId="0" borderId="0" xfId="3" applyNumberFormat="1" applyFont="1" applyFill="1" applyBorder="1" applyAlignment="1">
      <alignment horizontal="right" vertical="center"/>
    </xf>
    <xf numFmtId="0" fontId="79" fillId="0" borderId="0" xfId="56" applyFont="1" applyFill="1" applyBorder="1"/>
    <xf numFmtId="0" fontId="79" fillId="0" borderId="0" xfId="56" applyFont="1" applyFill="1"/>
    <xf numFmtId="20" fontId="55" fillId="0" borderId="0" xfId="3" applyNumberFormat="1" applyFont="1" applyFill="1" applyBorder="1" applyAlignment="1">
      <alignment horizontal="center" vertical="center"/>
    </xf>
    <xf numFmtId="166" fontId="79" fillId="0" borderId="0" xfId="56" applyNumberFormat="1" applyFont="1" applyFill="1" applyBorder="1" applyAlignment="1">
      <alignment horizontal="center"/>
    </xf>
    <xf numFmtId="171" fontId="79" fillId="0" borderId="0" xfId="56" applyNumberFormat="1" applyFont="1" applyFill="1" applyBorder="1"/>
    <xf numFmtId="171" fontId="79" fillId="0" borderId="0" xfId="56" applyNumberFormat="1" applyFont="1" applyFill="1"/>
    <xf numFmtId="167" fontId="79" fillId="0" borderId="0" xfId="56" applyNumberFormat="1" applyFont="1" applyFill="1"/>
    <xf numFmtId="1" fontId="79" fillId="0" borderId="0" xfId="56" applyNumberFormat="1" applyFont="1" applyFill="1"/>
    <xf numFmtId="165" fontId="79" fillId="0" borderId="0" xfId="56" applyNumberFormat="1" applyFont="1" applyFill="1"/>
    <xf numFmtId="166" fontId="79" fillId="0" borderId="0" xfId="56" applyNumberFormat="1" applyFont="1" applyFill="1"/>
    <xf numFmtId="167" fontId="79" fillId="0" borderId="0" xfId="56" applyNumberFormat="1" applyFont="1" applyFill="1" applyBorder="1"/>
    <xf numFmtId="20" fontId="55" fillId="0" borderId="65" xfId="3" applyNumberFormat="1" applyFont="1" applyFill="1" applyBorder="1" applyAlignment="1">
      <alignment horizontal="left" vertical="center"/>
    </xf>
    <xf numFmtId="20" fontId="55" fillId="0" borderId="84" xfId="3" applyNumberFormat="1" applyFont="1" applyFill="1" applyBorder="1" applyAlignment="1">
      <alignment horizontal="left" vertical="center"/>
    </xf>
    <xf numFmtId="20" fontId="55" fillId="0" borderId="62" xfId="3" applyNumberFormat="1" applyFont="1" applyFill="1" applyBorder="1" applyAlignment="1">
      <alignment horizontal="left" vertical="center"/>
    </xf>
    <xf numFmtId="167" fontId="55" fillId="0" borderId="110" xfId="3" applyNumberFormat="1" applyFont="1" applyFill="1" applyBorder="1" applyAlignment="1">
      <alignment vertical="center"/>
    </xf>
    <xf numFmtId="20" fontId="55" fillId="0" borderId="78" xfId="3" applyNumberFormat="1" applyFont="1" applyFill="1" applyBorder="1" applyAlignment="1">
      <alignment horizontal="left" vertical="center"/>
    </xf>
    <xf numFmtId="167" fontId="55" fillId="0" borderId="78" xfId="3" applyNumberFormat="1" applyFont="1" applyFill="1" applyBorder="1" applyAlignment="1">
      <alignment horizontal="right" vertical="center"/>
    </xf>
    <xf numFmtId="167" fontId="55" fillId="0" borderId="80" xfId="3" applyNumberFormat="1" applyFont="1" applyFill="1" applyBorder="1" applyAlignment="1">
      <alignment horizontal="right" vertical="center"/>
    </xf>
    <xf numFmtId="173" fontId="79" fillId="0" borderId="0" xfId="56" applyNumberFormat="1" applyFont="1" applyFill="1" applyBorder="1"/>
    <xf numFmtId="167" fontId="55" fillId="0" borderId="111" xfId="3" applyNumberFormat="1" applyFont="1" applyFill="1" applyBorder="1" applyAlignment="1">
      <alignment vertical="center"/>
    </xf>
    <xf numFmtId="20" fontId="55" fillId="0" borderId="68" xfId="3" applyNumberFormat="1" applyFont="1" applyFill="1" applyBorder="1" applyAlignment="1">
      <alignment horizontal="left" vertical="center"/>
    </xf>
    <xf numFmtId="167" fontId="55" fillId="0" borderId="109" xfId="3" applyNumberFormat="1" applyFont="1" applyFill="1" applyBorder="1" applyAlignment="1">
      <alignment vertical="center"/>
    </xf>
    <xf numFmtId="167" fontId="59" fillId="0" borderId="0" xfId="56" applyNumberFormat="1" applyFont="1" applyFill="1" applyBorder="1"/>
    <xf numFmtId="0" fontId="59" fillId="0" borderId="0" xfId="56" applyFont="1" applyFill="1" applyBorder="1"/>
    <xf numFmtId="0" fontId="88" fillId="0" borderId="0" xfId="3" applyFont="1" applyFill="1" applyBorder="1" applyAlignment="1">
      <alignment vertical="center"/>
    </xf>
    <xf numFmtId="0" fontId="61" fillId="0" borderId="0" xfId="3" applyFont="1" applyFill="1" applyBorder="1" applyAlignment="1"/>
    <xf numFmtId="0" fontId="60" fillId="0" borderId="0" xfId="3" applyFont="1" applyFill="1" applyBorder="1"/>
    <xf numFmtId="0" fontId="85" fillId="0" borderId="0" xfId="56" applyFont="1" applyFill="1"/>
    <xf numFmtId="0" fontId="80" fillId="0" borderId="0" xfId="56" applyFont="1" applyFill="1"/>
    <xf numFmtId="0" fontId="86" fillId="0" borderId="0" xfId="56" applyFont="1" applyFill="1" applyAlignment="1"/>
    <xf numFmtId="0" fontId="66" fillId="0" borderId="0" xfId="3" applyFont="1" applyFill="1" applyBorder="1"/>
    <xf numFmtId="0" fontId="84" fillId="0" borderId="0" xfId="56" applyFont="1" applyFill="1"/>
    <xf numFmtId="0" fontId="56" fillId="0" borderId="0" xfId="56" applyFont="1" applyFill="1" applyAlignment="1">
      <alignment horizontal="center"/>
    </xf>
    <xf numFmtId="0" fontId="77" fillId="0" borderId="0" xfId="3" applyFont="1" applyFill="1" applyBorder="1" applyAlignment="1">
      <alignment horizontal="center"/>
    </xf>
    <xf numFmtId="0" fontId="87" fillId="0" borderId="0" xfId="3" applyFont="1" applyFill="1" applyBorder="1" applyAlignment="1">
      <alignment vertical="center"/>
    </xf>
    <xf numFmtId="0" fontId="64" fillId="0" borderId="0" xfId="3" applyFont="1" applyFill="1" applyBorder="1" applyAlignment="1"/>
    <xf numFmtId="0" fontId="88" fillId="0" borderId="55" xfId="3" applyFont="1" applyFill="1" applyBorder="1" applyAlignment="1">
      <alignment vertical="center"/>
    </xf>
    <xf numFmtId="0" fontId="79" fillId="0" borderId="55" xfId="56" applyFont="1" applyFill="1" applyBorder="1"/>
    <xf numFmtId="167" fontId="55" fillId="0" borderId="63" xfId="0" applyNumberFormat="1" applyFont="1" applyFill="1" applyBorder="1"/>
    <xf numFmtId="2" fontId="30" fillId="0" borderId="0" xfId="0" applyNumberFormat="1" applyFont="1" applyFill="1"/>
    <xf numFmtId="0" fontId="30" fillId="0" borderId="0" xfId="0" applyFont="1" applyFill="1"/>
    <xf numFmtId="166" fontId="30" fillId="0" borderId="0" xfId="0" applyNumberFormat="1" applyFont="1" applyFill="1"/>
    <xf numFmtId="167" fontId="55" fillId="0" borderId="67" xfId="0" applyNumberFormat="1" applyFont="1" applyFill="1" applyBorder="1"/>
    <xf numFmtId="167" fontId="55" fillId="0" borderId="69" xfId="0" applyNumberFormat="1" applyFont="1" applyFill="1" applyBorder="1"/>
    <xf numFmtId="167" fontId="55" fillId="0" borderId="5" xfId="0" applyNumberFormat="1" applyFont="1" applyFill="1" applyBorder="1"/>
    <xf numFmtId="167" fontId="55" fillId="0" borderId="80" xfId="0" applyNumberFormat="1" applyFont="1" applyFill="1" applyBorder="1"/>
    <xf numFmtId="167" fontId="55" fillId="0" borderId="74" xfId="0" applyNumberFormat="1" applyFont="1" applyFill="1" applyBorder="1"/>
    <xf numFmtId="167" fontId="55" fillId="0" borderId="75" xfId="0" applyNumberFormat="1" applyFont="1" applyFill="1" applyBorder="1"/>
    <xf numFmtId="167" fontId="30" fillId="0" borderId="0" xfId="0" applyNumberFormat="1" applyFont="1" applyFill="1"/>
    <xf numFmtId="167" fontId="55" fillId="0" borderId="58" xfId="0" applyNumberFormat="1" applyFont="1" applyFill="1" applyBorder="1"/>
    <xf numFmtId="167" fontId="55" fillId="0" borderId="60" xfId="0" applyNumberFormat="1" applyFont="1" applyFill="1" applyBorder="1"/>
    <xf numFmtId="0" fontId="55" fillId="0" borderId="105" xfId="0" applyFont="1" applyFill="1" applyBorder="1"/>
    <xf numFmtId="0" fontId="30" fillId="0" borderId="0" xfId="0" applyFont="1" applyFill="1" applyAlignment="1"/>
    <xf numFmtId="0" fontId="38" fillId="0" borderId="55" xfId="0" applyFont="1" applyFill="1" applyBorder="1" applyAlignment="1">
      <alignment horizontal="center"/>
    </xf>
    <xf numFmtId="0" fontId="82" fillId="0" borderId="0" xfId="0" applyFont="1" applyFill="1" applyBorder="1" applyAlignment="1">
      <alignment vertical="center"/>
    </xf>
    <xf numFmtId="0" fontId="55" fillId="0" borderId="0" xfId="0" applyFont="1" applyFill="1" applyBorder="1" applyAlignment="1"/>
    <xf numFmtId="0" fontId="61" fillId="0" borderId="0" xfId="3" applyFont="1" applyFill="1" applyAlignment="1">
      <alignment horizontal="right"/>
    </xf>
    <xf numFmtId="49" fontId="60" fillId="0" borderId="0" xfId="3" applyNumberFormat="1" applyFont="1" applyFill="1" applyBorder="1" applyAlignment="1">
      <alignment horizontal="right"/>
    </xf>
    <xf numFmtId="2" fontId="76" fillId="0" borderId="0" xfId="3" applyNumberFormat="1" applyFont="1" applyFill="1" applyAlignment="1">
      <alignment horizontal="center" vertical="top"/>
    </xf>
    <xf numFmtId="49" fontId="55" fillId="0" borderId="0" xfId="3" applyNumberFormat="1" applyFont="1" applyFill="1" applyBorder="1" applyAlignment="1"/>
    <xf numFmtId="167" fontId="60" fillId="0" borderId="0" xfId="3" applyNumberFormat="1" applyFont="1" applyFill="1" applyBorder="1" applyAlignment="1">
      <alignment horizontal="center"/>
    </xf>
    <xf numFmtId="167" fontId="55" fillId="0" borderId="0" xfId="3" applyNumberFormat="1" applyFont="1" applyFill="1" applyBorder="1" applyAlignment="1"/>
    <xf numFmtId="167" fontId="60" fillId="0" borderId="0" xfId="3" applyNumberFormat="1" applyFont="1" applyFill="1" applyAlignment="1">
      <alignment horizontal="center"/>
    </xf>
    <xf numFmtId="0" fontId="55" fillId="0" borderId="0" xfId="3" applyNumberFormat="1" applyFont="1" applyFill="1" applyBorder="1" applyAlignment="1">
      <alignment horizontal="right"/>
    </xf>
    <xf numFmtId="0" fontId="61" fillId="0" borderId="0" xfId="3" applyFont="1" applyFill="1" applyAlignment="1">
      <alignment horizontal="center"/>
    </xf>
    <xf numFmtId="167" fontId="55" fillId="0" borderId="0" xfId="3" applyNumberFormat="1" applyFont="1" applyFill="1" applyBorder="1" applyAlignment="1">
      <alignment horizontal="center" wrapText="1"/>
    </xf>
    <xf numFmtId="167" fontId="55" fillId="0" borderId="0" xfId="3" applyNumberFormat="1" applyFont="1" applyFill="1" applyBorder="1" applyAlignment="1">
      <alignment horizontal="center" vertical="center" wrapText="1"/>
    </xf>
    <xf numFmtId="16" fontId="55" fillId="0" borderId="0" xfId="3" applyNumberFormat="1" applyFont="1" applyFill="1" applyBorder="1" applyAlignment="1">
      <alignment horizontal="center" wrapText="1"/>
    </xf>
    <xf numFmtId="2" fontId="61" fillId="0" borderId="0" xfId="3" applyNumberFormat="1" applyFont="1" applyFill="1"/>
    <xf numFmtId="167" fontId="92" fillId="0" borderId="0" xfId="3" applyNumberFormat="1" applyFont="1" applyFill="1" applyBorder="1" applyAlignment="1">
      <alignment horizontal="center" vertical="center" wrapText="1"/>
    </xf>
    <xf numFmtId="3" fontId="61" fillId="0" borderId="0" xfId="3" applyNumberFormat="1" applyFont="1" applyFill="1"/>
    <xf numFmtId="167" fontId="74" fillId="0" borderId="0" xfId="3" applyNumberFormat="1" applyFont="1" applyFill="1" applyBorder="1" applyAlignment="1">
      <alignment horizontal="left" vertical="top" wrapText="1"/>
    </xf>
    <xf numFmtId="167" fontId="55" fillId="0" borderId="0" xfId="3" applyNumberFormat="1" applyFont="1" applyFill="1" applyBorder="1" applyAlignment="1">
      <alignment wrapText="1"/>
    </xf>
    <xf numFmtId="167" fontId="63" fillId="0" borderId="0" xfId="3" applyNumberFormat="1" applyFont="1" applyFill="1" applyBorder="1" applyAlignment="1">
      <alignment horizontal="right" vertical="center" wrapText="1"/>
    </xf>
    <xf numFmtId="0" fontId="55" fillId="0" borderId="0" xfId="3" applyFont="1" applyFill="1" applyAlignment="1">
      <alignment wrapText="1"/>
    </xf>
    <xf numFmtId="167" fontId="73" fillId="0" borderId="0" xfId="3" applyNumberFormat="1" applyFont="1" applyFill="1" applyAlignment="1">
      <alignment horizontal="center" vertical="center"/>
    </xf>
    <xf numFmtId="3" fontId="61" fillId="0" borderId="0" xfId="3" applyNumberFormat="1" applyFont="1" applyFill="1" applyBorder="1"/>
    <xf numFmtId="16" fontId="89" fillId="0" borderId="0" xfId="3" applyNumberFormat="1" applyFont="1" applyFill="1" applyBorder="1" applyAlignment="1">
      <alignment horizontal="right" vertical="center" wrapText="1"/>
    </xf>
    <xf numFmtId="167" fontId="89" fillId="0" borderId="0" xfId="3" applyNumberFormat="1" applyFont="1" applyFill="1" applyBorder="1" applyAlignment="1">
      <alignment horizontal="center" wrapText="1"/>
    </xf>
    <xf numFmtId="16" fontId="55" fillId="0" borderId="0" xfId="3" applyNumberFormat="1" applyFont="1" applyFill="1" applyBorder="1" applyAlignment="1">
      <alignment horizontal="right" vertical="center" wrapText="1"/>
    </xf>
    <xf numFmtId="16" fontId="55" fillId="0" borderId="0" xfId="3" applyNumberFormat="1" applyFont="1" applyFill="1" applyBorder="1" applyAlignment="1">
      <alignment horizontal="left" wrapText="1"/>
    </xf>
    <xf numFmtId="0" fontId="55" fillId="0" borderId="0" xfId="3" applyFont="1" applyFill="1" applyBorder="1" applyAlignment="1">
      <alignment wrapText="1"/>
    </xf>
    <xf numFmtId="0" fontId="55" fillId="0" borderId="0" xfId="3" applyFont="1" applyFill="1" applyAlignment="1">
      <alignment horizontal="left"/>
    </xf>
    <xf numFmtId="0" fontId="64" fillId="0" borderId="0" xfId="3" applyFont="1" applyFill="1" applyBorder="1" applyAlignment="1">
      <alignment horizontal="center" wrapText="1"/>
    </xf>
    <xf numFmtId="0" fontId="64" fillId="0" borderId="0" xfId="3" applyFont="1" applyFill="1" applyAlignment="1">
      <alignment horizontal="center"/>
    </xf>
    <xf numFmtId="167" fontId="64" fillId="0" borderId="0" xfId="3" applyNumberFormat="1" applyFont="1" applyFill="1" applyBorder="1" applyAlignment="1">
      <alignment horizontal="center" wrapText="1"/>
    </xf>
    <xf numFmtId="3" fontId="55" fillId="0" borderId="0" xfId="3" applyNumberFormat="1" applyFont="1" applyFill="1" applyBorder="1" applyAlignment="1"/>
    <xf numFmtId="3" fontId="55" fillId="0" borderId="0" xfId="3" applyNumberFormat="1" applyFont="1" applyFill="1" applyBorder="1" applyAlignment="1">
      <alignment horizontal="right" vertical="center"/>
    </xf>
    <xf numFmtId="3" fontId="61" fillId="0" borderId="0" xfId="3" applyNumberFormat="1" applyFont="1" applyFill="1" applyBorder="1" applyAlignment="1">
      <alignment horizontal="right" vertical="center"/>
    </xf>
    <xf numFmtId="3" fontId="55" fillId="0" borderId="0" xfId="5" applyNumberFormat="1" applyFont="1" applyFill="1" applyBorder="1" applyAlignment="1">
      <alignment horizontal="right" vertical="center"/>
    </xf>
    <xf numFmtId="3" fontId="61" fillId="0" borderId="0" xfId="3" applyNumberFormat="1" applyFont="1" applyFill="1" applyAlignment="1">
      <alignment horizontal="right" vertical="center"/>
    </xf>
    <xf numFmtId="0" fontId="79" fillId="0" borderId="0" xfId="95" applyFont="1" applyFill="1"/>
    <xf numFmtId="170" fontId="79" fillId="0" borderId="0" xfId="95" applyNumberFormat="1" applyFont="1" applyFill="1"/>
    <xf numFmtId="167" fontId="79" fillId="0" borderId="0" xfId="95" applyNumberFormat="1" applyFont="1" applyFill="1"/>
    <xf numFmtId="0" fontId="79" fillId="0" borderId="0" xfId="95" applyFont="1" applyFill="1" applyBorder="1"/>
    <xf numFmtId="170" fontId="55" fillId="0" borderId="0" xfId="3" applyNumberFormat="1" applyFont="1" applyFill="1" applyBorder="1" applyAlignment="1">
      <alignment vertical="top" wrapText="1"/>
    </xf>
    <xf numFmtId="170" fontId="95" fillId="0" borderId="0" xfId="95" applyNumberFormat="1" applyFont="1" applyFill="1"/>
    <xf numFmtId="0" fontId="79" fillId="0" borderId="58" xfId="95" applyFont="1" applyFill="1" applyBorder="1"/>
    <xf numFmtId="20" fontId="55" fillId="0" borderId="58" xfId="3" applyNumberFormat="1" applyFont="1" applyFill="1" applyBorder="1" applyAlignment="1">
      <alignment horizontal="right" vertical="center"/>
    </xf>
    <xf numFmtId="167" fontId="70" fillId="0" borderId="58" xfId="3" applyNumberFormat="1" applyFont="1" applyFill="1" applyBorder="1" applyAlignment="1">
      <alignment horizontal="right" vertical="center"/>
    </xf>
    <xf numFmtId="170" fontId="79" fillId="0" borderId="0" xfId="95" applyNumberFormat="1" applyFont="1" applyFill="1" applyBorder="1"/>
    <xf numFmtId="167" fontId="79" fillId="0" borderId="0" xfId="95" applyNumberFormat="1" applyFont="1" applyFill="1" applyBorder="1"/>
    <xf numFmtId="172" fontId="79" fillId="0" borderId="0" xfId="95" applyNumberFormat="1" applyFont="1" applyFill="1"/>
    <xf numFmtId="14" fontId="55" fillId="0" borderId="58" xfId="3" applyNumberFormat="1" applyFont="1" applyFill="1" applyBorder="1" applyAlignment="1">
      <alignment horizontal="center" wrapText="1"/>
    </xf>
    <xf numFmtId="14" fontId="55" fillId="0" borderId="58" xfId="3" applyNumberFormat="1" applyFont="1" applyFill="1" applyBorder="1" applyAlignment="1">
      <alignment horizontal="center" textRotation="90" wrapText="1"/>
    </xf>
    <xf numFmtId="14" fontId="79" fillId="0" borderId="0" xfId="95" applyNumberFormat="1" applyFont="1" applyFill="1" applyBorder="1" applyAlignment="1">
      <alignment wrapText="1"/>
    </xf>
    <xf numFmtId="0" fontId="55" fillId="0" borderId="0" xfId="3" applyFont="1" applyFill="1" applyBorder="1" applyAlignment="1"/>
    <xf numFmtId="0" fontId="79" fillId="0" borderId="55" xfId="95" applyFont="1" applyFill="1" applyBorder="1"/>
    <xf numFmtId="0" fontId="89" fillId="0" borderId="0" xfId="95" applyFont="1" applyFill="1" applyBorder="1" applyAlignment="1">
      <alignment horizontal="center"/>
    </xf>
    <xf numFmtId="14" fontId="61" fillId="0" borderId="0" xfId="3" applyNumberFormat="1" applyFont="1" applyFill="1" applyBorder="1" applyAlignment="1">
      <alignment horizontal="center" vertical="center" textRotation="90" wrapText="1"/>
    </xf>
    <xf numFmtId="0" fontId="55" fillId="0" borderId="0" xfId="3" applyFont="1" applyFill="1" applyBorder="1" applyAlignment="1">
      <alignment horizontal="center" textRotation="90" wrapText="1"/>
    </xf>
    <xf numFmtId="0" fontId="59" fillId="0" borderId="0" xfId="95" applyFont="1" applyFill="1"/>
    <xf numFmtId="14" fontId="59" fillId="0" borderId="0" xfId="95" applyNumberFormat="1" applyFont="1" applyFill="1" applyBorder="1" applyAlignment="1">
      <alignment wrapText="1"/>
    </xf>
    <xf numFmtId="14" fontId="59" fillId="0" borderId="0" xfId="95" applyNumberFormat="1" applyFont="1" applyFill="1"/>
    <xf numFmtId="0" fontId="94" fillId="0" borderId="0" xfId="95" applyFont="1" applyFill="1" applyBorder="1" applyAlignment="1">
      <alignment vertical="center"/>
    </xf>
    <xf numFmtId="172" fontId="59" fillId="0" borderId="0" xfId="95" applyNumberFormat="1" applyFont="1" applyFill="1"/>
    <xf numFmtId="167" fontId="59" fillId="0" borderId="0" xfId="95" applyNumberFormat="1" applyFont="1" applyFill="1"/>
    <xf numFmtId="170" fontId="59" fillId="0" borderId="0" xfId="95" applyNumberFormat="1" applyFont="1" applyFill="1"/>
    <xf numFmtId="20" fontId="59" fillId="0" borderId="0" xfId="95" applyNumberFormat="1" applyFont="1" applyFill="1"/>
    <xf numFmtId="171" fontId="79" fillId="0" borderId="0" xfId="95" applyNumberFormat="1" applyFont="1" applyFill="1" applyBorder="1"/>
    <xf numFmtId="171" fontId="79" fillId="0" borderId="0" xfId="95" applyNumberFormat="1" applyFont="1" applyFill="1"/>
    <xf numFmtId="0" fontId="59" fillId="0" borderId="0" xfId="95" applyFont="1" applyFill="1" applyBorder="1"/>
    <xf numFmtId="0" fontId="59" fillId="0" borderId="0" xfId="95" applyFont="1" applyFill="1" applyBorder="1" applyAlignment="1">
      <alignment vertical="center"/>
    </xf>
    <xf numFmtId="164" fontId="59" fillId="0" borderId="0" xfId="1" applyNumberFormat="1" applyFont="1" applyFill="1"/>
    <xf numFmtId="164" fontId="59" fillId="0" borderId="0" xfId="95" applyNumberFormat="1" applyFont="1" applyFill="1"/>
    <xf numFmtId="0" fontId="55" fillId="0" borderId="0" xfId="95" applyFont="1" applyFill="1" applyBorder="1"/>
    <xf numFmtId="0" fontId="55" fillId="0" borderId="0" xfId="95" applyFont="1" applyFill="1"/>
    <xf numFmtId="0" fontId="55" fillId="0" borderId="58" xfId="3" applyFont="1" applyFill="1" applyBorder="1"/>
    <xf numFmtId="0" fontId="59" fillId="0" borderId="58" xfId="3" applyFont="1" applyFill="1" applyBorder="1" applyAlignment="1">
      <alignment horizontal="center"/>
    </xf>
    <xf numFmtId="170" fontId="70" fillId="0" borderId="58" xfId="3" applyNumberFormat="1" applyFont="1" applyFill="1" applyBorder="1" applyAlignment="1">
      <alignment horizontal="right"/>
    </xf>
    <xf numFmtId="170" fontId="64" fillId="0" borderId="58" xfId="3" applyNumberFormat="1" applyFont="1" applyFill="1" applyBorder="1"/>
    <xf numFmtId="3" fontId="59" fillId="0" borderId="0" xfId="3" applyNumberFormat="1" applyFont="1" applyFill="1" applyBorder="1" applyAlignment="1">
      <alignment horizontal="right"/>
    </xf>
    <xf numFmtId="3" fontId="55" fillId="0" borderId="68" xfId="3" applyNumberFormat="1" applyFont="1" applyFill="1" applyBorder="1" applyAlignment="1">
      <alignment horizontal="right" vertical="center"/>
    </xf>
    <xf numFmtId="170" fontId="55" fillId="0" borderId="68" xfId="3" applyNumberFormat="1" applyFont="1" applyFill="1" applyBorder="1" applyAlignment="1">
      <alignment horizontal="right"/>
    </xf>
    <xf numFmtId="170" fontId="55" fillId="0" borderId="68" xfId="3" applyNumberFormat="1" applyFont="1" applyFill="1" applyBorder="1"/>
    <xf numFmtId="166" fontId="55" fillId="0" borderId="68" xfId="3" applyNumberFormat="1" applyFont="1" applyFill="1" applyBorder="1" applyAlignment="1">
      <alignment horizontal="center"/>
    </xf>
    <xf numFmtId="164" fontId="55" fillId="0" borderId="68" xfId="1" applyNumberFormat="1" applyFont="1" applyFill="1" applyBorder="1" applyAlignment="1">
      <alignment horizontal="center"/>
    </xf>
    <xf numFmtId="0" fontId="59" fillId="0" borderId="0" xfId="3" applyFont="1" applyFill="1" applyBorder="1" applyAlignment="1"/>
    <xf numFmtId="3" fontId="59" fillId="0" borderId="0" xfId="3" applyNumberFormat="1" applyFont="1" applyFill="1" applyBorder="1" applyAlignment="1"/>
    <xf numFmtId="3" fontId="55" fillId="0" borderId="65" xfId="3" applyNumberFormat="1" applyFont="1" applyFill="1" applyBorder="1" applyAlignment="1">
      <alignment horizontal="right" vertical="center"/>
    </xf>
    <xf numFmtId="170" fontId="55" fillId="0" borderId="65" xfId="3" applyNumberFormat="1" applyFont="1" applyFill="1" applyBorder="1" applyAlignment="1">
      <alignment horizontal="right"/>
    </xf>
    <xf numFmtId="170" fontId="55" fillId="0" borderId="65" xfId="3" applyNumberFormat="1" applyFont="1" applyFill="1" applyBorder="1"/>
    <xf numFmtId="166" fontId="55" fillId="0" borderId="65" xfId="3" applyNumberFormat="1" applyFont="1" applyFill="1" applyBorder="1" applyAlignment="1">
      <alignment horizontal="center"/>
    </xf>
    <xf numFmtId="164" fontId="55" fillId="0" borderId="65" xfId="1" applyNumberFormat="1" applyFont="1" applyFill="1" applyBorder="1" applyAlignment="1">
      <alignment horizontal="center"/>
    </xf>
    <xf numFmtId="170" fontId="55" fillId="0" borderId="65" xfId="3" applyNumberFormat="1" applyFont="1" applyFill="1" applyBorder="1" applyAlignment="1">
      <alignment horizontal="right" vertical="center"/>
    </xf>
    <xf numFmtId="167" fontId="55" fillId="0" borderId="65" xfId="3" applyNumberFormat="1" applyFont="1" applyFill="1" applyBorder="1" applyAlignment="1">
      <alignment horizontal="center" vertical="center"/>
    </xf>
    <xf numFmtId="0" fontId="95" fillId="0" borderId="0" xfId="3" applyFont="1" applyFill="1" applyBorder="1"/>
    <xf numFmtId="167" fontId="59" fillId="0" borderId="0" xfId="3" applyNumberFormat="1" applyFont="1" applyFill="1" applyBorder="1"/>
    <xf numFmtId="1" fontId="59" fillId="0" borderId="0" xfId="3" applyNumberFormat="1" applyFont="1" applyFill="1" applyBorder="1" applyAlignment="1">
      <alignment horizontal="right" wrapText="1"/>
    </xf>
    <xf numFmtId="167" fontId="55" fillId="0" borderId="68" xfId="3" applyNumberFormat="1" applyFont="1" applyFill="1" applyBorder="1" applyAlignment="1">
      <alignment horizontal="center"/>
    </xf>
    <xf numFmtId="3" fontId="55" fillId="0" borderId="62" xfId="3" applyNumberFormat="1" applyFont="1" applyFill="1" applyBorder="1" applyAlignment="1">
      <alignment horizontal="right" vertical="center"/>
    </xf>
    <xf numFmtId="170" fontId="55" fillId="0" borderId="62" xfId="3" applyNumberFormat="1" applyFont="1" applyFill="1" applyBorder="1" applyAlignment="1">
      <alignment horizontal="right"/>
    </xf>
    <xf numFmtId="170" fontId="55" fillId="0" borderId="62" xfId="3" applyNumberFormat="1" applyFont="1" applyFill="1" applyBorder="1"/>
    <xf numFmtId="167" fontId="55" fillId="0" borderId="62" xfId="3" applyNumberFormat="1" applyFont="1" applyFill="1" applyBorder="1" applyAlignment="1">
      <alignment horizontal="center"/>
    </xf>
    <xf numFmtId="164" fontId="55" fillId="0" borderId="62" xfId="1" applyNumberFormat="1" applyFont="1" applyFill="1" applyBorder="1" applyAlignment="1">
      <alignment horizontal="center"/>
    </xf>
    <xf numFmtId="167" fontId="55" fillId="0" borderId="65" xfId="3" applyNumberFormat="1" applyFont="1" applyFill="1" applyBorder="1" applyAlignment="1">
      <alignment horizontal="center"/>
    </xf>
    <xf numFmtId="1" fontId="59" fillId="0" borderId="0" xfId="1" applyNumberFormat="1" applyFont="1" applyFill="1" applyBorder="1"/>
    <xf numFmtId="1" fontId="55" fillId="0" borderId="0" xfId="1" applyNumberFormat="1" applyFont="1" applyFill="1" applyBorder="1"/>
    <xf numFmtId="170" fontId="55" fillId="0" borderId="0" xfId="3" applyNumberFormat="1" applyFont="1" applyFill="1" applyBorder="1"/>
    <xf numFmtId="0" fontId="61" fillId="0" borderId="0" xfId="3" applyFont="1" applyFill="1" applyBorder="1" applyAlignment="1">
      <alignment horizontal="center" vertical="center" wrapText="1"/>
    </xf>
    <xf numFmtId="0" fontId="55" fillId="0" borderId="0" xfId="3" applyFont="1" applyFill="1" applyBorder="1" applyAlignment="1">
      <alignment horizontal="center" wrapText="1"/>
    </xf>
    <xf numFmtId="1" fontId="59" fillId="0" borderId="0" xfId="3" applyNumberFormat="1" applyFont="1" applyFill="1" applyBorder="1" applyAlignment="1">
      <alignment horizontal="right"/>
    </xf>
    <xf numFmtId="0" fontId="87" fillId="0" borderId="55" xfId="3" applyFont="1" applyFill="1" applyBorder="1" applyAlignment="1">
      <alignment horizontal="left" vertical="center"/>
    </xf>
    <xf numFmtId="0" fontId="55" fillId="0" borderId="55" xfId="3" applyFont="1" applyFill="1" applyBorder="1" applyAlignment="1">
      <alignment horizontal="center" vertical="center" wrapText="1"/>
    </xf>
    <xf numFmtId="0" fontId="55" fillId="0" borderId="58" xfId="3" applyFont="1" applyFill="1" applyBorder="1" applyAlignment="1">
      <alignment horizontal="center"/>
    </xf>
    <xf numFmtId="3" fontId="55" fillId="0" borderId="58" xfId="3" applyNumberFormat="1" applyFont="1" applyFill="1" applyBorder="1" applyAlignment="1">
      <alignment horizontal="right"/>
    </xf>
    <xf numFmtId="3" fontId="55" fillId="0" borderId="58" xfId="3" applyNumberFormat="1" applyFont="1" applyFill="1" applyBorder="1"/>
    <xf numFmtId="164" fontId="55" fillId="0" borderId="58" xfId="3" applyNumberFormat="1" applyFont="1" applyFill="1" applyBorder="1" applyAlignment="1">
      <alignment horizontal="center"/>
    </xf>
    <xf numFmtId="3" fontId="55" fillId="0" borderId="68" xfId="3" applyNumberFormat="1" applyFont="1" applyFill="1" applyBorder="1" applyAlignment="1">
      <alignment horizontal="right"/>
    </xf>
    <xf numFmtId="3" fontId="55" fillId="0" borderId="68" xfId="3" applyNumberFormat="1" applyFont="1" applyFill="1" applyBorder="1"/>
    <xf numFmtId="164" fontId="55" fillId="0" borderId="68" xfId="3" applyNumberFormat="1" applyFont="1" applyFill="1" applyBorder="1" applyAlignment="1">
      <alignment horizontal="center"/>
    </xf>
    <xf numFmtId="3" fontId="55" fillId="0" borderId="65" xfId="3" applyNumberFormat="1" applyFont="1" applyFill="1" applyBorder="1" applyAlignment="1">
      <alignment horizontal="right"/>
    </xf>
    <xf numFmtId="3" fontId="55" fillId="0" borderId="65" xfId="3" applyNumberFormat="1" applyFont="1" applyFill="1" applyBorder="1"/>
    <xf numFmtId="164" fontId="55" fillId="0" borderId="65" xfId="3" applyNumberFormat="1" applyFont="1" applyFill="1" applyBorder="1" applyAlignment="1">
      <alignment horizontal="center"/>
    </xf>
    <xf numFmtId="3" fontId="55" fillId="0" borderId="62" xfId="3" applyNumberFormat="1" applyFont="1" applyFill="1" applyBorder="1" applyAlignment="1">
      <alignment horizontal="right"/>
    </xf>
    <xf numFmtId="3" fontId="55" fillId="0" borderId="62" xfId="3" applyNumberFormat="1" applyFont="1" applyFill="1" applyBorder="1"/>
    <xf numFmtId="164" fontId="55" fillId="0" borderId="62" xfId="3" applyNumberFormat="1" applyFont="1" applyFill="1" applyBorder="1" applyAlignment="1">
      <alignment horizontal="center"/>
    </xf>
    <xf numFmtId="3" fontId="70" fillId="0" borderId="58" xfId="3" applyNumberFormat="1" applyFont="1" applyFill="1" applyBorder="1" applyAlignment="1">
      <alignment horizontal="right"/>
    </xf>
    <xf numFmtId="3" fontId="64" fillId="0" borderId="58" xfId="3" applyNumberFormat="1" applyFont="1" applyFill="1" applyBorder="1"/>
    <xf numFmtId="0" fontId="55" fillId="0" borderId="58" xfId="3" applyFont="1" applyFill="1" applyBorder="1" applyAlignment="1">
      <alignment horizontal="left"/>
    </xf>
    <xf numFmtId="0" fontId="59" fillId="0" borderId="58" xfId="3" applyFont="1" applyFill="1" applyBorder="1" applyAlignment="1">
      <alignment horizontal="right"/>
    </xf>
    <xf numFmtId="167" fontId="57" fillId="0" borderId="58" xfId="3" applyNumberFormat="1" applyFont="1" applyFill="1" applyBorder="1" applyAlignment="1">
      <alignment horizontal="right"/>
    </xf>
    <xf numFmtId="167" fontId="99" fillId="0" borderId="58" xfId="3" applyNumberFormat="1" applyFont="1" applyFill="1" applyBorder="1"/>
    <xf numFmtId="2" fontId="55" fillId="0" borderId="0" xfId="3" applyNumberFormat="1" applyFont="1" applyFill="1" applyBorder="1"/>
    <xf numFmtId="3" fontId="77" fillId="0" borderId="0" xfId="3" applyNumberFormat="1" applyFont="1" applyFill="1" applyBorder="1"/>
    <xf numFmtId="3" fontId="68" fillId="0" borderId="0" xfId="3" applyNumberFormat="1" applyFont="1" applyFill="1" applyBorder="1" applyAlignment="1">
      <alignment horizontal="right" vertical="center"/>
    </xf>
    <xf numFmtId="3" fontId="71" fillId="0" borderId="0" xfId="0" applyNumberFormat="1" applyFont="1" applyFill="1" applyBorder="1" applyAlignment="1">
      <alignment horizontal="right" vertical="center"/>
    </xf>
    <xf numFmtId="4" fontId="98" fillId="0" borderId="0" xfId="0" applyNumberFormat="1" applyFont="1" applyFill="1" applyAlignment="1">
      <alignment horizontal="right" vertical="center"/>
    </xf>
    <xf numFmtId="164" fontId="59" fillId="0" borderId="58" xfId="3" applyNumberFormat="1" applyFont="1" applyFill="1" applyBorder="1" applyAlignment="1">
      <alignment horizontal="right"/>
    </xf>
    <xf numFmtId="3" fontId="55" fillId="0" borderId="109" xfId="3" applyNumberFormat="1" applyFont="1" applyFill="1" applyBorder="1" applyAlignment="1">
      <alignment horizontal="right" vertical="center"/>
    </xf>
    <xf numFmtId="3" fontId="55" fillId="0" borderId="70" xfId="3" applyNumberFormat="1" applyFont="1" applyFill="1" applyBorder="1" applyAlignment="1">
      <alignment horizontal="right" vertical="center"/>
    </xf>
    <xf numFmtId="3" fontId="55" fillId="0" borderId="111" xfId="3" applyNumberFormat="1" applyFont="1" applyFill="1" applyBorder="1" applyAlignment="1">
      <alignment horizontal="right" vertical="center"/>
    </xf>
    <xf numFmtId="3" fontId="55" fillId="0" borderId="110" xfId="3" applyNumberFormat="1" applyFont="1" applyFill="1" applyBorder="1" applyAlignment="1">
      <alignment horizontal="right" vertical="center"/>
    </xf>
    <xf numFmtId="3" fontId="55" fillId="0" borderId="58" xfId="3" applyNumberFormat="1" applyFont="1" applyFill="1" applyBorder="1" applyAlignment="1">
      <alignment horizontal="right" vertical="center"/>
    </xf>
    <xf numFmtId="3" fontId="55" fillId="0" borderId="58" xfId="3" applyNumberFormat="1" applyFont="1" applyFill="1" applyBorder="1" applyAlignment="1">
      <alignment vertical="center"/>
    </xf>
    <xf numFmtId="0" fontId="68" fillId="0" borderId="58" xfId="3" applyFont="1" applyFill="1" applyBorder="1"/>
    <xf numFmtId="0" fontId="78" fillId="0" borderId="58" xfId="3" applyFont="1" applyFill="1" applyBorder="1"/>
    <xf numFmtId="3" fontId="55" fillId="0" borderId="0" xfId="3" applyNumberFormat="1" applyFont="1" applyFill="1" applyBorder="1" applyAlignment="1">
      <alignment vertical="center"/>
    </xf>
    <xf numFmtId="3" fontId="68" fillId="0" borderId="107" xfId="3" applyNumberFormat="1" applyFont="1" applyFill="1" applyBorder="1" applyAlignment="1">
      <alignment vertical="center"/>
    </xf>
    <xf numFmtId="3" fontId="55" fillId="0" borderId="69" xfId="3" applyNumberFormat="1" applyFont="1" applyFill="1" applyBorder="1" applyAlignment="1">
      <alignment vertical="center"/>
    </xf>
    <xf numFmtId="3" fontId="78" fillId="0" borderId="0" xfId="3" applyNumberFormat="1" applyFont="1" applyFill="1" applyBorder="1" applyAlignment="1">
      <alignment vertical="center"/>
    </xf>
    <xf numFmtId="3" fontId="68" fillId="0" borderId="109" xfId="3" applyNumberFormat="1" applyFont="1" applyFill="1" applyBorder="1" applyAlignment="1">
      <alignment vertical="center"/>
    </xf>
    <xf numFmtId="3" fontId="55" fillId="0" borderId="55" xfId="3" applyNumberFormat="1" applyFont="1" applyFill="1" applyBorder="1" applyAlignment="1">
      <alignment horizontal="right" vertical="center"/>
    </xf>
    <xf numFmtId="3" fontId="55" fillId="0" borderId="55" xfId="3" applyNumberFormat="1" applyFont="1" applyFill="1" applyBorder="1" applyAlignment="1">
      <alignment vertical="center"/>
    </xf>
    <xf numFmtId="3" fontId="68" fillId="0" borderId="85" xfId="3" applyNumberFormat="1" applyFont="1" applyFill="1" applyBorder="1" applyAlignment="1">
      <alignment vertical="center"/>
    </xf>
    <xf numFmtId="3" fontId="55" fillId="0" borderId="67" xfId="3" applyNumberFormat="1" applyFont="1" applyFill="1" applyBorder="1" applyAlignment="1">
      <alignment vertical="center"/>
    </xf>
    <xf numFmtId="3" fontId="78" fillId="0" borderId="70" xfId="3" applyNumberFormat="1" applyFont="1" applyFill="1" applyBorder="1" applyAlignment="1">
      <alignment vertical="center"/>
    </xf>
    <xf numFmtId="3" fontId="68" fillId="0" borderId="111" xfId="3" applyNumberFormat="1" applyFont="1" applyFill="1" applyBorder="1" applyAlignment="1">
      <alignment vertical="center"/>
    </xf>
    <xf numFmtId="4" fontId="55" fillId="0" borderId="0" xfId="3" applyNumberFormat="1" applyFont="1" applyFill="1" applyBorder="1"/>
    <xf numFmtId="167" fontId="68" fillId="0" borderId="0" xfId="3" applyNumberFormat="1" applyFont="1" applyFill="1" applyBorder="1"/>
    <xf numFmtId="1" fontId="55" fillId="0" borderId="0" xfId="3" applyNumberFormat="1" applyFont="1" applyFill="1" applyBorder="1" applyAlignment="1"/>
    <xf numFmtId="3" fontId="55" fillId="0" borderId="0" xfId="3" applyNumberFormat="1" applyFont="1" applyFill="1" applyBorder="1" applyAlignment="1">
      <alignment horizontal="right"/>
    </xf>
    <xf numFmtId="3" fontId="55" fillId="0" borderId="0" xfId="1" applyNumberFormat="1" applyFont="1" applyFill="1" applyBorder="1"/>
    <xf numFmtId="177" fontId="55" fillId="0" borderId="0" xfId="3" applyNumberFormat="1" applyFont="1" applyFill="1" applyBorder="1"/>
    <xf numFmtId="3" fontId="68" fillId="0" borderId="3" xfId="3" applyNumberFormat="1" applyFont="1" applyFill="1" applyBorder="1" applyAlignment="1">
      <alignment vertical="center"/>
    </xf>
    <xf numFmtId="3" fontId="55" fillId="0" borderId="63" xfId="3" applyNumberFormat="1" applyFont="1" applyFill="1" applyBorder="1" applyAlignment="1">
      <alignment vertical="center"/>
    </xf>
    <xf numFmtId="3" fontId="68" fillId="0" borderId="110" xfId="3" applyNumberFormat="1" applyFont="1" applyFill="1" applyBorder="1" applyAlignment="1">
      <alignment vertical="center"/>
    </xf>
    <xf numFmtId="170" fontId="55" fillId="0" borderId="0" xfId="3" applyNumberFormat="1" applyFont="1" applyFill="1" applyBorder="1" applyAlignment="1">
      <alignment horizontal="right"/>
    </xf>
    <xf numFmtId="3" fontId="68" fillId="0" borderId="107" xfId="3" applyNumberFormat="1" applyFont="1" applyFill="1" applyBorder="1" applyAlignment="1">
      <alignment horizontal="right" vertical="center"/>
    </xf>
    <xf numFmtId="3" fontId="78" fillId="0" borderId="0" xfId="3" applyNumberFormat="1" applyFont="1" applyFill="1" applyBorder="1" applyAlignment="1">
      <alignment horizontal="right" vertical="center"/>
    </xf>
    <xf numFmtId="3" fontId="68" fillId="0" borderId="109" xfId="3" applyNumberFormat="1" applyFont="1" applyFill="1" applyBorder="1" applyAlignment="1">
      <alignment horizontal="right" vertical="center"/>
    </xf>
    <xf numFmtId="3" fontId="68" fillId="0" borderId="3" xfId="3" applyNumberFormat="1" applyFont="1" applyFill="1" applyBorder="1" applyAlignment="1">
      <alignment horizontal="right" vertical="center"/>
    </xf>
    <xf numFmtId="3" fontId="68" fillId="0" borderId="110" xfId="3" applyNumberFormat="1" applyFont="1" applyFill="1" applyBorder="1" applyAlignment="1">
      <alignment horizontal="right" vertical="center"/>
    </xf>
    <xf numFmtId="4" fontId="59" fillId="0" borderId="0" xfId="3" applyNumberFormat="1" applyFont="1" applyFill="1" applyBorder="1"/>
    <xf numFmtId="3" fontId="68" fillId="0" borderId="85" xfId="3" applyNumberFormat="1" applyFont="1" applyFill="1" applyBorder="1" applyAlignment="1">
      <alignment horizontal="right" vertical="center"/>
    </xf>
    <xf numFmtId="3" fontId="78" fillId="0" borderId="70" xfId="3" applyNumberFormat="1" applyFont="1" applyFill="1" applyBorder="1" applyAlignment="1">
      <alignment horizontal="right" vertical="center"/>
    </xf>
    <xf numFmtId="3" fontId="68" fillId="0" borderId="111" xfId="3" applyNumberFormat="1" applyFont="1" applyFill="1" applyBorder="1" applyAlignment="1">
      <alignment horizontal="right" vertical="center"/>
    </xf>
    <xf numFmtId="0" fontId="55" fillId="0" borderId="84" xfId="0" applyFont="1" applyFill="1" applyBorder="1" applyAlignment="1">
      <alignment horizontal="right"/>
    </xf>
    <xf numFmtId="3" fontId="55" fillId="0" borderId="84" xfId="0" applyNumberFormat="1" applyFont="1" applyFill="1" applyBorder="1" applyAlignment="1">
      <alignment horizontal="right" vertical="center"/>
    </xf>
    <xf numFmtId="3" fontId="55" fillId="0" borderId="84" xfId="1" applyNumberFormat="1" applyFont="1" applyFill="1" applyBorder="1" applyAlignment="1">
      <alignment horizontal="right" vertical="center" wrapText="1"/>
    </xf>
    <xf numFmtId="3" fontId="55" fillId="0" borderId="57" xfId="1" applyNumberFormat="1" applyFont="1" applyFill="1" applyBorder="1" applyAlignment="1">
      <alignment horizontal="right" vertical="center" wrapText="1"/>
    </xf>
    <xf numFmtId="3" fontId="55" fillId="0" borderId="108" xfId="1" applyNumberFormat="1" applyFont="1" applyFill="1" applyBorder="1" applyAlignment="1">
      <alignment horizontal="right" vertical="center" wrapText="1"/>
    </xf>
    <xf numFmtId="3" fontId="61" fillId="0" borderId="0" xfId="0" applyNumberFormat="1" applyFont="1" applyFill="1"/>
    <xf numFmtId="0" fontId="61" fillId="0" borderId="0" xfId="0" applyFont="1" applyFill="1"/>
    <xf numFmtId="1" fontId="55" fillId="0" borderId="0" xfId="0" applyNumberFormat="1" applyFont="1" applyFill="1" applyAlignment="1">
      <alignment vertical="center" wrapText="1"/>
    </xf>
    <xf numFmtId="164" fontId="61" fillId="0" borderId="0" xfId="0" applyNumberFormat="1" applyFont="1" applyFill="1"/>
    <xf numFmtId="0" fontId="55" fillId="0" borderId="0" xfId="0" applyFont="1" applyFill="1" applyBorder="1" applyAlignment="1">
      <alignment vertical="center" wrapText="1"/>
    </xf>
    <xf numFmtId="1" fontId="55" fillId="0" borderId="68" xfId="0" applyNumberFormat="1" applyFont="1" applyFill="1" applyBorder="1" applyAlignment="1">
      <alignment horizontal="right" vertical="center" wrapText="1"/>
    </xf>
    <xf numFmtId="3" fontId="55" fillId="0" borderId="68" xfId="0" applyNumberFormat="1" applyFont="1" applyFill="1" applyBorder="1" applyAlignment="1">
      <alignment horizontal="right" vertical="center" wrapText="1"/>
    </xf>
    <xf numFmtId="3" fontId="55" fillId="0" borderId="0" xfId="0" applyNumberFormat="1" applyFont="1" applyFill="1" applyBorder="1" applyAlignment="1">
      <alignment horizontal="right" vertical="center" wrapText="1"/>
    </xf>
    <xf numFmtId="3" fontId="55" fillId="0" borderId="109" xfId="0" applyNumberFormat="1" applyFont="1" applyFill="1" applyBorder="1" applyAlignment="1">
      <alignment horizontal="right" vertical="center" wrapText="1"/>
    </xf>
    <xf numFmtId="1" fontId="55" fillId="0" borderId="65" xfId="0" applyNumberFormat="1" applyFont="1" applyFill="1" applyBorder="1" applyAlignment="1">
      <alignment horizontal="right" vertical="center" wrapText="1"/>
    </xf>
    <xf numFmtId="3" fontId="55" fillId="0" borderId="65" xfId="0" applyNumberFormat="1" applyFont="1" applyFill="1" applyBorder="1" applyAlignment="1">
      <alignment horizontal="right" vertical="center" wrapText="1"/>
    </xf>
    <xf numFmtId="3" fontId="55" fillId="0" borderId="70" xfId="0" applyNumberFormat="1" applyFont="1" applyFill="1" applyBorder="1" applyAlignment="1">
      <alignment horizontal="right" vertical="center" wrapText="1"/>
    </xf>
    <xf numFmtId="3" fontId="55" fillId="0" borderId="111" xfId="0" applyNumberFormat="1" applyFont="1" applyFill="1" applyBorder="1" applyAlignment="1">
      <alignment horizontal="right" vertical="center" wrapText="1"/>
    </xf>
    <xf numFmtId="3" fontId="55" fillId="0" borderId="84" xfId="1" applyNumberFormat="1" applyFont="1" applyFill="1" applyBorder="1" applyAlignment="1">
      <alignment vertical="center" wrapText="1"/>
    </xf>
    <xf numFmtId="3" fontId="55" fillId="0" borderId="57" xfId="1" applyNumberFormat="1" applyFont="1" applyFill="1" applyBorder="1" applyAlignment="1">
      <alignment vertical="center" wrapText="1"/>
    </xf>
    <xf numFmtId="3" fontId="55" fillId="0" borderId="108" xfId="1" applyNumberFormat="1" applyFont="1" applyFill="1" applyBorder="1" applyAlignment="1">
      <alignment vertical="center" wrapText="1"/>
    </xf>
    <xf numFmtId="4" fontId="61" fillId="0" borderId="0" xfId="0" applyNumberFormat="1" applyFont="1" applyFill="1"/>
    <xf numFmtId="1" fontId="55" fillId="0" borderId="0" xfId="0" applyNumberFormat="1" applyFont="1" applyFill="1" applyAlignment="1">
      <alignment horizontal="left" vertical="center" wrapText="1"/>
    </xf>
    <xf numFmtId="167" fontId="61" fillId="0" borderId="0" xfId="0" applyNumberFormat="1" applyFont="1" applyFill="1"/>
    <xf numFmtId="1" fontId="61" fillId="0" borderId="0" xfId="0" applyNumberFormat="1" applyFont="1" applyFill="1"/>
    <xf numFmtId="1" fontId="55" fillId="0" borderId="55" xfId="0" applyNumberFormat="1" applyFont="1" applyFill="1" applyBorder="1" applyAlignment="1">
      <alignment vertical="center" wrapText="1"/>
    </xf>
    <xf numFmtId="3" fontId="55" fillId="0" borderId="65" xfId="0" applyNumberFormat="1" applyFont="1" applyFill="1" applyBorder="1" applyAlignment="1">
      <alignment vertical="center" wrapText="1"/>
    </xf>
    <xf numFmtId="3" fontId="55" fillId="0" borderId="70" xfId="0" applyNumberFormat="1" applyFont="1" applyFill="1" applyBorder="1" applyAlignment="1">
      <alignment vertical="center" wrapText="1"/>
    </xf>
    <xf numFmtId="3" fontId="55" fillId="0" borderId="111" xfId="0" applyNumberFormat="1" applyFont="1" applyFill="1" applyBorder="1" applyAlignment="1">
      <alignment vertical="center" wrapText="1"/>
    </xf>
    <xf numFmtId="0" fontId="82" fillId="0" borderId="55" xfId="0" applyFont="1" applyFill="1" applyBorder="1" applyAlignment="1">
      <alignment horizontal="left" vertical="center" wrapText="1"/>
    </xf>
    <xf numFmtId="0" fontId="55" fillId="0" borderId="70" xfId="0" applyFont="1" applyFill="1" applyBorder="1" applyAlignment="1">
      <alignment vertical="center"/>
    </xf>
    <xf numFmtId="0" fontId="55" fillId="0" borderId="55" xfId="0" applyFont="1" applyFill="1" applyBorder="1" applyAlignment="1">
      <alignment vertical="center"/>
    </xf>
    <xf numFmtId="0" fontId="55" fillId="0" borderId="67" xfId="0" applyFont="1" applyFill="1" applyBorder="1" applyAlignment="1">
      <alignment horizontal="right" vertical="center"/>
    </xf>
    <xf numFmtId="3" fontId="55" fillId="0" borderId="65" xfId="0" applyNumberFormat="1" applyFont="1" applyFill="1" applyBorder="1" applyAlignment="1">
      <alignment horizontal="right" vertical="center"/>
    </xf>
    <xf numFmtId="3" fontId="55" fillId="0" borderId="70" xfId="0" applyNumberFormat="1" applyFont="1" applyFill="1" applyBorder="1" applyAlignment="1">
      <alignment horizontal="right" vertical="center"/>
    </xf>
    <xf numFmtId="3" fontId="55" fillId="0" borderId="67" xfId="0" applyNumberFormat="1" applyFont="1" applyFill="1" applyBorder="1" applyAlignment="1">
      <alignment horizontal="right" vertical="center"/>
    </xf>
    <xf numFmtId="0" fontId="55" fillId="0" borderId="64" xfId="0" applyFont="1" applyFill="1" applyBorder="1" applyAlignment="1">
      <alignment vertical="center" wrapText="1"/>
    </xf>
    <xf numFmtId="3" fontId="78" fillId="0" borderId="55" xfId="0" applyNumberFormat="1" applyFont="1" applyFill="1" applyBorder="1" applyAlignment="1">
      <alignment vertical="center" wrapText="1"/>
    </xf>
    <xf numFmtId="3" fontId="78" fillId="0" borderId="67" xfId="0" applyNumberFormat="1" applyFont="1" applyFill="1" applyBorder="1" applyAlignment="1">
      <alignment vertical="center"/>
    </xf>
    <xf numFmtId="3" fontId="78" fillId="0" borderId="65" xfId="0" applyNumberFormat="1" applyFont="1" applyFill="1" applyBorder="1" applyAlignment="1">
      <alignment horizontal="right" vertical="center"/>
    </xf>
    <xf numFmtId="0" fontId="55" fillId="0" borderId="0" xfId="0" applyFont="1" applyFill="1" applyBorder="1" applyAlignment="1">
      <alignment vertical="center"/>
    </xf>
    <xf numFmtId="0" fontId="55" fillId="0" borderId="0" xfId="0" applyFont="1" applyFill="1" applyBorder="1" applyAlignment="1">
      <alignment horizontal="right" vertical="center"/>
    </xf>
    <xf numFmtId="3" fontId="55" fillId="0" borderId="0" xfId="0" applyNumberFormat="1" applyFont="1" applyFill="1" applyBorder="1" applyAlignment="1">
      <alignment horizontal="right" vertical="center"/>
    </xf>
    <xf numFmtId="0" fontId="107" fillId="0" borderId="0" xfId="0" applyFont="1" applyFill="1" applyBorder="1" applyAlignment="1">
      <alignment vertical="center" wrapText="1"/>
    </xf>
    <xf numFmtId="3" fontId="104" fillId="0" borderId="0" xfId="0" applyNumberFormat="1" applyFont="1" applyFill="1" applyBorder="1" applyAlignment="1">
      <alignment vertical="center" wrapText="1"/>
    </xf>
    <xf numFmtId="3" fontId="104" fillId="0" borderId="0" xfId="0" applyNumberFormat="1" applyFont="1" applyFill="1" applyBorder="1" applyAlignment="1">
      <alignment vertical="center"/>
    </xf>
    <xf numFmtId="0" fontId="108" fillId="0" borderId="0" xfId="0" applyFont="1" applyFill="1" applyAlignment="1">
      <alignment vertical="center"/>
    </xf>
    <xf numFmtId="0" fontId="109" fillId="0" borderId="0" xfId="0" applyFont="1" applyFill="1"/>
    <xf numFmtId="0" fontId="55" fillId="0" borderId="116" xfId="0" applyFont="1" applyFill="1" applyBorder="1" applyAlignment="1">
      <alignment vertical="center"/>
    </xf>
    <xf numFmtId="0" fontId="61" fillId="0" borderId="70" xfId="0" applyFont="1" applyFill="1" applyBorder="1" applyAlignment="1">
      <alignment vertical="center"/>
    </xf>
    <xf numFmtId="1" fontId="61" fillId="0" borderId="55" xfId="0" applyNumberFormat="1" applyFont="1" applyFill="1" applyBorder="1" applyAlignment="1">
      <alignment vertical="center" wrapText="1"/>
    </xf>
    <xf numFmtId="0" fontId="61" fillId="0" borderId="67" xfId="0" applyFont="1" applyFill="1" applyBorder="1" applyAlignment="1">
      <alignment vertical="center"/>
    </xf>
    <xf numFmtId="0" fontId="61" fillId="0" borderId="65" xfId="0" applyFont="1" applyFill="1" applyBorder="1" applyAlignment="1">
      <alignment vertical="center"/>
    </xf>
    <xf numFmtId="0" fontId="61" fillId="0" borderId="64" xfId="0" applyFont="1" applyFill="1" applyBorder="1" applyAlignment="1">
      <alignment horizontal="right" vertical="center"/>
    </xf>
    <xf numFmtId="3" fontId="78" fillId="0" borderId="55" xfId="0" applyNumberFormat="1" applyFont="1" applyFill="1" applyBorder="1" applyAlignment="1">
      <alignment vertical="center"/>
    </xf>
    <xf numFmtId="0" fontId="106" fillId="0" borderId="65" xfId="0" applyFont="1" applyFill="1" applyBorder="1" applyAlignment="1">
      <alignment vertical="center"/>
    </xf>
    <xf numFmtId="0" fontId="55" fillId="0" borderId="69" xfId="0" applyFont="1" applyFill="1" applyBorder="1" applyAlignment="1">
      <alignment vertical="center" wrapText="1"/>
    </xf>
    <xf numFmtId="0" fontId="55" fillId="0" borderId="68" xfId="0" applyFont="1" applyFill="1" applyBorder="1" applyAlignment="1">
      <alignment horizontal="center" vertical="center" wrapText="1"/>
    </xf>
    <xf numFmtId="0" fontId="55" fillId="0" borderId="77" xfId="0" applyFont="1" applyFill="1" applyBorder="1" applyAlignment="1">
      <alignment horizontal="right" vertical="center" wrapText="1"/>
    </xf>
    <xf numFmtId="3" fontId="78" fillId="0" borderId="0" xfId="0" applyNumberFormat="1" applyFont="1" applyFill="1" applyBorder="1" applyAlignment="1">
      <alignment vertical="center" wrapText="1"/>
    </xf>
    <xf numFmtId="3" fontId="78" fillId="0" borderId="69" xfId="0" applyNumberFormat="1" applyFont="1" applyFill="1" applyBorder="1" applyAlignment="1">
      <alignment vertical="center"/>
    </xf>
    <xf numFmtId="0" fontId="78" fillId="0" borderId="68" xfId="0" applyFont="1" applyFill="1" applyBorder="1" applyAlignment="1">
      <alignment horizontal="center" vertical="center" wrapText="1"/>
    </xf>
    <xf numFmtId="0" fontId="55" fillId="0" borderId="63" xfId="0" applyFont="1" applyFill="1" applyBorder="1" applyAlignment="1">
      <alignment horizontal="right" vertical="center"/>
    </xf>
    <xf numFmtId="3" fontId="55" fillId="0" borderId="62" xfId="0" applyNumberFormat="1" applyFont="1" applyFill="1" applyBorder="1" applyAlignment="1">
      <alignment horizontal="right" vertical="center"/>
    </xf>
    <xf numFmtId="3" fontId="55" fillId="0" borderId="63" xfId="0" applyNumberFormat="1" applyFont="1" applyFill="1" applyBorder="1" applyAlignment="1">
      <alignment horizontal="right" vertical="center"/>
    </xf>
    <xf numFmtId="164" fontId="55" fillId="0" borderId="62" xfId="1" applyNumberFormat="1" applyFont="1" applyFill="1" applyBorder="1" applyAlignment="1">
      <alignment horizontal="right" vertical="center"/>
    </xf>
    <xf numFmtId="164" fontId="55" fillId="0" borderId="61" xfId="1" applyNumberFormat="1" applyFont="1" applyFill="1" applyBorder="1" applyAlignment="1">
      <alignment horizontal="right" vertical="center"/>
    </xf>
    <xf numFmtId="3" fontId="78" fillId="0" borderId="0" xfId="0" applyNumberFormat="1" applyFont="1" applyFill="1" applyBorder="1" applyAlignment="1">
      <alignment horizontal="right" vertical="center"/>
    </xf>
    <xf numFmtId="3" fontId="78" fillId="0" borderId="63" xfId="0" applyNumberFormat="1" applyFont="1" applyFill="1" applyBorder="1" applyAlignment="1">
      <alignment horizontal="right" vertical="center"/>
    </xf>
    <xf numFmtId="164" fontId="78" fillId="0" borderId="62" xfId="1" applyNumberFormat="1" applyFont="1" applyFill="1" applyBorder="1" applyAlignment="1">
      <alignment horizontal="right" vertical="center"/>
    </xf>
    <xf numFmtId="0" fontId="55" fillId="0" borderId="116" xfId="0" applyFont="1" applyFill="1" applyBorder="1" applyAlignment="1">
      <alignment horizontal="right" vertical="center"/>
    </xf>
    <xf numFmtId="1" fontId="61" fillId="0" borderId="0" xfId="0" applyNumberFormat="1" applyFont="1" applyFill="1" applyBorder="1" applyAlignment="1">
      <alignment vertical="center" wrapText="1"/>
    </xf>
    <xf numFmtId="3" fontId="59" fillId="0" borderId="78" xfId="0" applyNumberFormat="1" applyFont="1" applyFill="1" applyBorder="1" applyAlignment="1">
      <alignment horizontal="right" vertical="center"/>
    </xf>
    <xf numFmtId="3" fontId="55" fillId="0" borderId="6" xfId="0" applyNumberFormat="1" applyFont="1" applyFill="1" applyBorder="1" applyAlignment="1">
      <alignment horizontal="right" vertical="center"/>
    </xf>
    <xf numFmtId="3" fontId="55" fillId="0" borderId="80" xfId="0" applyNumberFormat="1" applyFont="1" applyFill="1" applyBorder="1" applyAlignment="1">
      <alignment horizontal="right" vertical="center"/>
    </xf>
    <xf numFmtId="164" fontId="55" fillId="0" borderId="78" xfId="1" applyNumberFormat="1" applyFont="1" applyFill="1" applyBorder="1" applyAlignment="1">
      <alignment horizontal="right" vertical="center"/>
    </xf>
    <xf numFmtId="164" fontId="55" fillId="0" borderId="79" xfId="1" applyNumberFormat="1" applyFont="1" applyFill="1" applyBorder="1" applyAlignment="1">
      <alignment horizontal="right" vertical="center"/>
    </xf>
    <xf numFmtId="3" fontId="78" fillId="0" borderId="6" xfId="0" applyNumberFormat="1" applyFont="1" applyFill="1" applyBorder="1" applyAlignment="1">
      <alignment horizontal="right" vertical="center"/>
    </xf>
    <xf numFmtId="3" fontId="78" fillId="0" borderId="80" xfId="0" applyNumberFormat="1" applyFont="1" applyFill="1" applyBorder="1" applyAlignment="1">
      <alignment horizontal="right" vertical="center"/>
    </xf>
    <xf numFmtId="164" fontId="78" fillId="0" borderId="78" xfId="1" applyNumberFormat="1" applyFont="1" applyFill="1" applyBorder="1" applyAlignment="1">
      <alignment horizontal="right" vertical="center"/>
    </xf>
    <xf numFmtId="0" fontId="61" fillId="0" borderId="116" xfId="0" applyFont="1" applyFill="1" applyBorder="1" applyAlignment="1">
      <alignment vertical="center"/>
    </xf>
    <xf numFmtId="0" fontId="55" fillId="0" borderId="70" xfId="0" applyFont="1" applyFill="1" applyBorder="1" applyAlignment="1">
      <alignment vertical="center" wrapText="1"/>
    </xf>
    <xf numFmtId="0" fontId="55" fillId="0" borderId="55" xfId="0" applyFont="1" applyFill="1" applyBorder="1" applyAlignment="1">
      <alignment vertical="center" wrapText="1"/>
    </xf>
    <xf numFmtId="0" fontId="55" fillId="0" borderId="67" xfId="0" applyFont="1" applyFill="1" applyBorder="1" applyAlignment="1">
      <alignment vertical="center" wrapText="1"/>
    </xf>
    <xf numFmtId="0" fontId="55" fillId="0" borderId="65" xfId="0" applyFont="1" applyFill="1" applyBorder="1" applyAlignment="1">
      <alignment vertical="center" wrapText="1"/>
    </xf>
    <xf numFmtId="0" fontId="55" fillId="0" borderId="64" xfId="0" applyFont="1" applyFill="1" applyBorder="1" applyAlignment="1">
      <alignment horizontal="right" vertical="center" wrapText="1"/>
    </xf>
    <xf numFmtId="0" fontId="78" fillId="0" borderId="65" xfId="0" applyFont="1" applyFill="1" applyBorder="1" applyAlignment="1">
      <alignment vertical="center" wrapText="1"/>
    </xf>
    <xf numFmtId="0" fontId="55" fillId="0" borderId="68" xfId="0" applyFont="1" applyFill="1" applyBorder="1" applyAlignment="1">
      <alignment vertical="center" wrapText="1"/>
    </xf>
    <xf numFmtId="0" fontId="78" fillId="0" borderId="68" xfId="0" applyFont="1" applyFill="1" applyBorder="1" applyAlignment="1">
      <alignment vertical="center" wrapText="1"/>
    </xf>
    <xf numFmtId="0" fontId="55" fillId="0" borderId="116" xfId="0" applyFont="1" applyFill="1" applyBorder="1" applyAlignment="1">
      <alignment vertical="center" wrapText="1"/>
    </xf>
    <xf numFmtId="0" fontId="61" fillId="0" borderId="64" xfId="0" applyFont="1" applyFill="1" applyBorder="1" applyAlignment="1">
      <alignment vertical="center"/>
    </xf>
    <xf numFmtId="0" fontId="61" fillId="0" borderId="69" xfId="0" applyFont="1" applyFill="1" applyBorder="1" applyAlignment="1">
      <alignment vertical="center"/>
    </xf>
    <xf numFmtId="0" fontId="61" fillId="0" borderId="68" xfId="0" applyFont="1" applyFill="1" applyBorder="1" applyAlignment="1">
      <alignment vertical="center"/>
    </xf>
    <xf numFmtId="0" fontId="61" fillId="0" borderId="0" xfId="0" applyFont="1" applyFill="1" applyBorder="1" applyAlignment="1">
      <alignment vertical="center"/>
    </xf>
    <xf numFmtId="0" fontId="61" fillId="0" borderId="77" xfId="0" applyFont="1" applyFill="1" applyBorder="1" applyAlignment="1">
      <alignment vertical="center"/>
    </xf>
    <xf numFmtId="3" fontId="78" fillId="0" borderId="0" xfId="0" applyNumberFormat="1" applyFont="1" applyFill="1" applyBorder="1" applyAlignment="1">
      <alignment vertical="center"/>
    </xf>
    <xf numFmtId="0" fontId="106" fillId="0" borderId="68" xfId="0" applyFont="1" applyFill="1" applyBorder="1" applyAlignment="1">
      <alignment vertical="center"/>
    </xf>
    <xf numFmtId="173" fontId="61" fillId="0" borderId="0" xfId="0" applyNumberFormat="1" applyFont="1" applyFill="1"/>
    <xf numFmtId="0" fontId="55" fillId="0" borderId="69" xfId="0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center" vertical="center" wrapText="1"/>
    </xf>
    <xf numFmtId="0" fontId="55" fillId="0" borderId="77" xfId="0" applyFont="1" applyFill="1" applyBorder="1" applyAlignment="1">
      <alignment horizontal="center" vertical="center" wrapText="1"/>
    </xf>
    <xf numFmtId="0" fontId="78" fillId="0" borderId="0" xfId="0" applyFont="1" applyFill="1" applyBorder="1" applyAlignment="1">
      <alignment horizontal="center" vertical="center" wrapText="1"/>
    </xf>
    <xf numFmtId="0" fontId="78" fillId="0" borderId="69" xfId="0" applyFont="1" applyFill="1" applyBorder="1" applyAlignment="1">
      <alignment horizontal="center" vertical="center" wrapText="1"/>
    </xf>
    <xf numFmtId="0" fontId="102" fillId="0" borderId="55" xfId="3" applyFont="1" applyFill="1" applyBorder="1" applyAlignment="1">
      <alignment horizontal="right" vertical="center"/>
    </xf>
    <xf numFmtId="0" fontId="55" fillId="0" borderId="62" xfId="3" applyFont="1" applyFill="1" applyBorder="1" applyAlignment="1">
      <alignment horizontal="right"/>
    </xf>
    <xf numFmtId="166" fontId="55" fillId="0" borderId="62" xfId="3" applyNumberFormat="1" applyFont="1" applyFill="1" applyBorder="1"/>
    <xf numFmtId="166" fontId="55" fillId="0" borderId="110" xfId="3" applyNumberFormat="1" applyFont="1" applyFill="1" applyBorder="1"/>
    <xf numFmtId="0" fontId="55" fillId="0" borderId="63" xfId="3" applyFont="1" applyFill="1" applyBorder="1"/>
    <xf numFmtId="0" fontId="55" fillId="0" borderId="65" xfId="3" applyFont="1" applyFill="1" applyBorder="1" applyAlignment="1">
      <alignment horizontal="right"/>
    </xf>
    <xf numFmtId="166" fontId="55" fillId="0" borderId="65" xfId="3" applyNumberFormat="1" applyFont="1" applyFill="1" applyBorder="1"/>
    <xf numFmtId="166" fontId="55" fillId="0" borderId="70" xfId="3" applyNumberFormat="1" applyFont="1" applyFill="1" applyBorder="1"/>
    <xf numFmtId="166" fontId="55" fillId="0" borderId="111" xfId="3" applyNumberFormat="1" applyFont="1" applyFill="1" applyBorder="1"/>
    <xf numFmtId="0" fontId="55" fillId="0" borderId="70" xfId="3" applyFont="1" applyFill="1" applyBorder="1"/>
    <xf numFmtId="0" fontId="59" fillId="0" borderId="55" xfId="3" applyFont="1" applyFill="1" applyBorder="1"/>
    <xf numFmtId="166" fontId="59" fillId="0" borderId="55" xfId="3" applyNumberFormat="1" applyFont="1" applyFill="1" applyBorder="1"/>
    <xf numFmtId="0" fontId="55" fillId="0" borderId="67" xfId="3" applyFont="1" applyFill="1" applyBorder="1"/>
    <xf numFmtId="0" fontId="61" fillId="0" borderId="0" xfId="3" applyFont="1" applyFill="1" applyBorder="1" applyAlignment="1">
      <alignment vertical="center"/>
    </xf>
    <xf numFmtId="3" fontId="55" fillId="0" borderId="109" xfId="3" applyNumberFormat="1" applyFont="1" applyFill="1" applyBorder="1" applyAlignment="1">
      <alignment vertical="center"/>
    </xf>
    <xf numFmtId="3" fontId="55" fillId="0" borderId="110" xfId="3" applyNumberFormat="1" applyFont="1" applyFill="1" applyBorder="1" applyAlignment="1">
      <alignment vertical="center"/>
    </xf>
    <xf numFmtId="3" fontId="55" fillId="0" borderId="111" xfId="3" applyNumberFormat="1" applyFont="1" applyFill="1" applyBorder="1" applyAlignment="1">
      <alignment vertical="center"/>
    </xf>
    <xf numFmtId="3" fontId="55" fillId="0" borderId="70" xfId="3" applyNumberFormat="1" applyFont="1" applyFill="1" applyBorder="1" applyAlignment="1">
      <alignment vertical="center"/>
    </xf>
    <xf numFmtId="0" fontId="55" fillId="0" borderId="68" xfId="19" applyFont="1" applyFill="1" applyBorder="1" applyAlignment="1">
      <alignment horizontal="right" vertical="center"/>
    </xf>
    <xf numFmtId="3" fontId="55" fillId="0" borderId="68" xfId="19" applyNumberFormat="1" applyFont="1" applyFill="1" applyBorder="1" applyAlignment="1">
      <alignment horizontal="right" vertical="center"/>
    </xf>
    <xf numFmtId="3" fontId="78" fillId="0" borderId="68" xfId="19" applyNumberFormat="1" applyFont="1" applyFill="1" applyBorder="1" applyAlignment="1">
      <alignment horizontal="right" vertical="center"/>
    </xf>
    <xf numFmtId="0" fontId="55" fillId="0" borderId="62" xfId="19" applyFont="1" applyFill="1" applyBorder="1" applyAlignment="1">
      <alignment horizontal="right" vertical="center"/>
    </xf>
    <xf numFmtId="3" fontId="55" fillId="0" borderId="62" xfId="19" applyNumberFormat="1" applyFont="1" applyFill="1" applyBorder="1" applyAlignment="1">
      <alignment horizontal="right" vertical="center"/>
    </xf>
    <xf numFmtId="3" fontId="78" fillId="0" borderId="62" xfId="19" applyNumberFormat="1" applyFont="1" applyFill="1" applyBorder="1" applyAlignment="1">
      <alignment horizontal="right" vertic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Alignment="1">
      <alignment horizontal="right"/>
    </xf>
    <xf numFmtId="166" fontId="55" fillId="0" borderId="0" xfId="0" applyNumberFormat="1" applyFont="1" applyFill="1" applyAlignment="1">
      <alignment horizontal="right"/>
    </xf>
    <xf numFmtId="166" fontId="61" fillId="0" borderId="0" xfId="0" applyNumberFormat="1" applyFont="1" applyFill="1"/>
    <xf numFmtId="3" fontId="55" fillId="0" borderId="0" xfId="1" applyNumberFormat="1" applyFont="1" applyFill="1"/>
    <xf numFmtId="167" fontId="55" fillId="0" borderId="0" xfId="0" applyNumberFormat="1" applyFont="1" applyFill="1" applyAlignment="1">
      <alignment horizontal="right"/>
    </xf>
    <xf numFmtId="9" fontId="61" fillId="0" borderId="0" xfId="0" applyNumberFormat="1" applyFont="1" applyFill="1"/>
    <xf numFmtId="0" fontId="97" fillId="0" borderId="0" xfId="0" applyFont="1" applyFill="1"/>
    <xf numFmtId="3" fontId="55" fillId="0" borderId="0" xfId="0" applyNumberFormat="1" applyFont="1" applyFill="1" applyAlignment="1">
      <alignment vertical="center"/>
    </xf>
    <xf numFmtId="0" fontId="55" fillId="0" borderId="0" xfId="0" applyFont="1" applyFill="1" applyBorder="1" applyAlignment="1">
      <alignment horizontal="right" vertical="center" wrapText="1"/>
    </xf>
    <xf numFmtId="0" fontId="55" fillId="0" borderId="0" xfId="0" applyFont="1" applyFill="1" applyBorder="1" applyAlignment="1">
      <alignment wrapText="1"/>
    </xf>
    <xf numFmtId="0" fontId="55" fillId="0" borderId="0" xfId="0" applyFont="1" applyFill="1" applyBorder="1" applyAlignment="1">
      <alignment horizontal="center" wrapText="1"/>
    </xf>
    <xf numFmtId="0" fontId="55" fillId="0" borderId="55" xfId="0" applyFont="1" applyFill="1" applyBorder="1" applyAlignment="1">
      <alignment horizontal="center" vertical="top" wrapText="1"/>
    </xf>
    <xf numFmtId="3" fontId="55" fillId="0" borderId="62" xfId="0" applyNumberFormat="1" applyFont="1" applyFill="1" applyBorder="1" applyAlignment="1">
      <alignment horizontal="right" vertical="center" wrapText="1"/>
    </xf>
    <xf numFmtId="3" fontId="55" fillId="0" borderId="110" xfId="0" applyNumberFormat="1" applyFont="1" applyFill="1" applyBorder="1" applyAlignment="1">
      <alignment horizontal="right" vertical="center" wrapText="1"/>
    </xf>
    <xf numFmtId="0" fontId="61" fillId="0" borderId="55" xfId="0" applyFont="1" applyFill="1" applyBorder="1"/>
    <xf numFmtId="0" fontId="55" fillId="0" borderId="58" xfId="0" applyFont="1" applyFill="1" applyBorder="1" applyAlignment="1">
      <alignment wrapText="1"/>
    </xf>
    <xf numFmtId="0" fontId="55" fillId="0" borderId="58" xfId="0" applyFont="1" applyFill="1" applyBorder="1" applyAlignment="1">
      <alignment horizontal="center" wrapText="1"/>
    </xf>
    <xf numFmtId="3" fontId="55" fillId="0" borderId="62" xfId="0" applyNumberFormat="1" applyFont="1" applyFill="1" applyBorder="1" applyAlignment="1">
      <alignment vertical="center" wrapText="1"/>
    </xf>
    <xf numFmtId="3" fontId="55" fillId="0" borderId="0" xfId="0" applyNumberFormat="1" applyFont="1" applyFill="1" applyBorder="1" applyAlignment="1">
      <alignment vertical="center" wrapText="1"/>
    </xf>
    <xf numFmtId="3" fontId="55" fillId="0" borderId="62" xfId="0" applyNumberFormat="1" applyFont="1" applyFill="1" applyBorder="1" applyAlignment="1">
      <alignment vertical="center"/>
    </xf>
    <xf numFmtId="3" fontId="55" fillId="0" borderId="0" xfId="0" applyNumberFormat="1" applyFont="1" applyFill="1" applyBorder="1" applyAlignment="1">
      <alignment vertical="center"/>
    </xf>
    <xf numFmtId="3" fontId="55" fillId="0" borderId="110" xfId="0" applyNumberFormat="1" applyFont="1" applyFill="1" applyBorder="1" applyAlignment="1">
      <alignment vertical="center" wrapText="1"/>
    </xf>
    <xf numFmtId="3" fontId="59" fillId="0" borderId="0" xfId="0" applyNumberFormat="1" applyFont="1" applyFill="1" applyBorder="1" applyAlignment="1">
      <alignment horizontal="right" vertical="center" wrapText="1"/>
    </xf>
    <xf numFmtId="3" fontId="61" fillId="0" borderId="0" xfId="0" applyNumberFormat="1" applyFont="1" applyFill="1" applyBorder="1"/>
    <xf numFmtId="0" fontId="100" fillId="0" borderId="0" xfId="94" applyFont="1" applyFill="1"/>
    <xf numFmtId="167" fontId="100" fillId="0" borderId="0" xfId="94" applyNumberFormat="1" applyFont="1" applyFill="1" applyBorder="1"/>
    <xf numFmtId="0" fontId="4" fillId="0" borderId="0" xfId="94" applyFont="1" applyFill="1"/>
    <xf numFmtId="0" fontId="100" fillId="0" borderId="0" xfId="94" applyFont="1" applyFill="1" applyAlignment="1">
      <alignment horizontal="left" vertical="top" wrapText="1"/>
    </xf>
    <xf numFmtId="49" fontId="85" fillId="0" borderId="0" xfId="94" applyNumberFormat="1" applyFont="1" applyFill="1" applyBorder="1" applyAlignment="1">
      <alignment vertical="center" wrapText="1"/>
    </xf>
    <xf numFmtId="0" fontId="110" fillId="0" borderId="0" xfId="94" applyFont="1" applyFill="1" applyBorder="1" applyAlignment="1">
      <alignment horizontal="center" wrapText="1"/>
    </xf>
    <xf numFmtId="0" fontId="4" fillId="0" borderId="0" xfId="94" applyFont="1" applyFill="1" applyBorder="1"/>
    <xf numFmtId="0" fontId="79" fillId="0" borderId="0" xfId="94" applyFont="1" applyFill="1" applyAlignment="1">
      <alignment vertical="top" wrapText="1"/>
    </xf>
    <xf numFmtId="49" fontId="79" fillId="0" borderId="0" xfId="94" applyNumberFormat="1" applyFont="1" applyFill="1" applyBorder="1" applyAlignment="1">
      <alignment horizontal="right" vertical="center"/>
    </xf>
    <xf numFmtId="0" fontId="110" fillId="0" borderId="0" xfId="94" applyFont="1" applyFill="1" applyBorder="1" applyAlignment="1">
      <alignment horizontal="center"/>
    </xf>
    <xf numFmtId="3" fontId="79" fillId="0" borderId="0" xfId="94" applyNumberFormat="1" applyFont="1" applyFill="1" applyAlignment="1">
      <alignment vertical="top" wrapText="1"/>
    </xf>
    <xf numFmtId="3" fontId="55" fillId="0" borderId="0" xfId="94" applyNumberFormat="1" applyFont="1" applyFill="1"/>
    <xf numFmtId="49" fontId="70" fillId="0" borderId="0" xfId="94" applyNumberFormat="1" applyFont="1" applyFill="1" applyBorder="1" applyAlignment="1">
      <alignment horizontal="left" vertical="center"/>
    </xf>
    <xf numFmtId="3" fontId="79" fillId="0" borderId="0" xfId="94" applyNumberFormat="1" applyFont="1" applyFill="1" applyBorder="1" applyAlignment="1">
      <alignment horizontal="right"/>
    </xf>
    <xf numFmtId="3" fontId="79" fillId="0" borderId="0" xfId="94" applyNumberFormat="1" applyFont="1" applyFill="1" applyBorder="1" applyAlignment="1">
      <alignment horizontal="right" wrapText="1"/>
    </xf>
    <xf numFmtId="1" fontId="55" fillId="0" borderId="0" xfId="91" applyFont="1" applyFill="1" applyBorder="1" applyAlignment="1" applyProtection="1">
      <alignment horizontal="right" vertical="center" wrapText="1"/>
    </xf>
    <xf numFmtId="3" fontId="79" fillId="0" borderId="0" xfId="94" applyNumberFormat="1" applyFont="1" applyFill="1" applyBorder="1"/>
    <xf numFmtId="3" fontId="4" fillId="0" borderId="0" xfId="94" applyNumberFormat="1" applyFont="1" applyFill="1"/>
    <xf numFmtId="1" fontId="63" fillId="0" borderId="0" xfId="91" applyFont="1" applyFill="1" applyBorder="1" applyAlignment="1" applyProtection="1">
      <alignment horizontal="left" vertical="center"/>
    </xf>
    <xf numFmtId="1" fontId="55" fillId="0" borderId="0" xfId="90" applyFont="1" applyFill="1" applyBorder="1" applyAlignment="1" applyProtection="1">
      <alignment horizontal="right"/>
    </xf>
    <xf numFmtId="1" fontId="64" fillId="0" borderId="0" xfId="91" applyFont="1" applyFill="1" applyBorder="1" applyAlignment="1" applyProtection="1">
      <alignment horizontal="left"/>
    </xf>
    <xf numFmtId="1" fontId="55" fillId="0" borderId="0" xfId="91" applyFont="1" applyFill="1" applyBorder="1" applyAlignment="1" applyProtection="1">
      <alignment horizontal="left" vertical="center" wrapText="1"/>
    </xf>
    <xf numFmtId="0" fontId="55" fillId="0" borderId="0" xfId="93" applyFont="1" applyFill="1" applyBorder="1" applyAlignment="1" applyProtection="1">
      <alignment horizontal="left" vertical="center" wrapText="1"/>
    </xf>
    <xf numFmtId="0" fontId="55" fillId="0" borderId="0" xfId="92" applyFont="1" applyFill="1" applyBorder="1" applyAlignment="1" applyProtection="1">
      <alignment vertical="center" wrapText="1"/>
      <protection locked="0"/>
    </xf>
    <xf numFmtId="167" fontId="79" fillId="0" borderId="0" xfId="94" applyNumberFormat="1" applyFont="1" applyFill="1" applyBorder="1"/>
    <xf numFmtId="0" fontId="68" fillId="0" borderId="0" xfId="92" applyFont="1" applyFill="1" applyBorder="1" applyAlignment="1" applyProtection="1">
      <alignment horizontal="center" vertical="center"/>
    </xf>
    <xf numFmtId="3" fontId="110" fillId="0" borderId="0" xfId="94" applyNumberFormat="1" applyFont="1" applyFill="1" applyBorder="1" applyAlignment="1">
      <alignment horizontal="center" wrapText="1"/>
    </xf>
    <xf numFmtId="0" fontId="55" fillId="0" borderId="0" xfId="92" applyFont="1" applyFill="1" applyBorder="1" applyAlignment="1" applyProtection="1">
      <alignment horizontal="center"/>
    </xf>
    <xf numFmtId="3" fontId="110" fillId="0" borderId="0" xfId="94" applyNumberFormat="1" applyFont="1" applyFill="1" applyBorder="1" applyAlignment="1">
      <alignment horizontal="center"/>
    </xf>
    <xf numFmtId="0" fontId="55" fillId="0" borderId="0" xfId="92" applyFont="1" applyFill="1" applyBorder="1" applyAlignment="1" applyProtection="1">
      <alignment horizontal="right" vertical="center" wrapText="1"/>
    </xf>
    <xf numFmtId="0" fontId="79" fillId="0" borderId="0" xfId="94" applyFont="1" applyFill="1" applyBorder="1"/>
    <xf numFmtId="0" fontId="79" fillId="0" borderId="0" xfId="94" applyFont="1" applyFill="1"/>
    <xf numFmtId="0" fontId="79" fillId="0" borderId="55" xfId="94" applyFont="1" applyFill="1" applyBorder="1"/>
    <xf numFmtId="0" fontId="79" fillId="0" borderId="55" xfId="94" applyFont="1" applyFill="1" applyBorder="1" applyAlignment="1">
      <alignment horizontal="center"/>
    </xf>
    <xf numFmtId="0" fontId="94" fillId="0" borderId="0" xfId="0" applyFont="1" applyFill="1"/>
    <xf numFmtId="0" fontId="109" fillId="0" borderId="70" xfId="0" applyFont="1" applyFill="1" applyBorder="1" applyAlignment="1">
      <alignment vertical="center"/>
    </xf>
    <xf numFmtId="1" fontId="109" fillId="0" borderId="55" xfId="0" applyNumberFormat="1" applyFont="1" applyFill="1" applyBorder="1" applyAlignment="1">
      <alignment vertical="center" wrapText="1"/>
    </xf>
    <xf numFmtId="3" fontId="55" fillId="0" borderId="68" xfId="0" applyNumberFormat="1" applyFont="1" applyFill="1" applyBorder="1" applyAlignment="1">
      <alignment horizontal="center" vertical="center" wrapText="1"/>
    </xf>
    <xf numFmtId="3" fontId="55" fillId="0" borderId="0" xfId="0" applyNumberFormat="1" applyFont="1" applyFill="1" applyBorder="1" applyAlignment="1">
      <alignment horizontal="center" vertical="center" wrapText="1"/>
    </xf>
    <xf numFmtId="3" fontId="55" fillId="0" borderId="69" xfId="0" applyNumberFormat="1" applyFont="1" applyFill="1" applyBorder="1" applyAlignment="1">
      <alignment horizontal="center" vertical="center" wrapText="1"/>
    </xf>
    <xf numFmtId="0" fontId="107" fillId="0" borderId="116" xfId="0" applyFont="1" applyFill="1" applyBorder="1" applyAlignment="1">
      <alignment vertical="center" wrapText="1"/>
    </xf>
    <xf numFmtId="0" fontId="109" fillId="0" borderId="116" xfId="0" applyFont="1" applyFill="1" applyBorder="1" applyAlignment="1">
      <alignment vertical="center"/>
    </xf>
    <xf numFmtId="1" fontId="109" fillId="0" borderId="0" xfId="0" applyNumberFormat="1" applyFont="1" applyFill="1" applyBorder="1" applyAlignment="1">
      <alignment vertical="center" wrapText="1"/>
    </xf>
    <xf numFmtId="0" fontId="55" fillId="0" borderId="80" xfId="0" applyFont="1" applyFill="1" applyBorder="1" applyAlignment="1">
      <alignment horizontal="right" vertical="center"/>
    </xf>
    <xf numFmtId="3" fontId="55" fillId="0" borderId="78" xfId="0" applyNumberFormat="1" applyFont="1" applyFill="1" applyBorder="1" applyAlignment="1">
      <alignment horizontal="right" vertical="center"/>
    </xf>
    <xf numFmtId="0" fontId="78" fillId="0" borderId="6" xfId="0" applyFont="1" applyFill="1" applyBorder="1" applyAlignment="1">
      <alignment horizontal="right"/>
    </xf>
    <xf numFmtId="3" fontId="78" fillId="0" borderId="80" xfId="0" applyNumberFormat="1" applyFont="1" applyFill="1" applyBorder="1" applyAlignment="1">
      <alignment horizontal="right"/>
    </xf>
    <xf numFmtId="0" fontId="104" fillId="0" borderId="0" xfId="0" applyFont="1" applyFill="1" applyBorder="1" applyAlignment="1">
      <alignment vertical="center"/>
    </xf>
    <xf numFmtId="0" fontId="70" fillId="0" borderId="0" xfId="0" applyFont="1" applyFill="1" applyBorder="1" applyAlignment="1">
      <alignment vertical="center"/>
    </xf>
    <xf numFmtId="2" fontId="61" fillId="0" borderId="0" xfId="0" applyNumberFormat="1" applyFont="1" applyFill="1"/>
    <xf numFmtId="0" fontId="87" fillId="0" borderId="55" xfId="0" applyFont="1" applyFill="1" applyBorder="1" applyAlignment="1">
      <alignment horizontal="left" vertical="center" wrapText="1"/>
    </xf>
    <xf numFmtId="0" fontId="64" fillId="0" borderId="55" xfId="3" applyFont="1" applyFill="1" applyBorder="1" applyAlignment="1">
      <alignment horizontal="right" vertical="center"/>
    </xf>
    <xf numFmtId="0" fontId="61" fillId="0" borderId="115" xfId="0" applyFont="1" applyFill="1" applyBorder="1"/>
    <xf numFmtId="1" fontId="59" fillId="0" borderId="0" xfId="0" applyNumberFormat="1" applyFont="1" applyFill="1" applyBorder="1" applyAlignment="1">
      <alignment horizontal="center" vertical="center" wrapText="1"/>
    </xf>
    <xf numFmtId="0" fontId="107" fillId="0" borderId="0" xfId="0" applyFont="1" applyFill="1" applyBorder="1" applyAlignment="1">
      <alignment horizontal="center" vertical="center" wrapText="1"/>
    </xf>
    <xf numFmtId="0" fontId="55" fillId="0" borderId="116" xfId="0" applyFont="1" applyFill="1" applyBorder="1" applyAlignment="1">
      <alignment horizontal="center"/>
    </xf>
    <xf numFmtId="164" fontId="107" fillId="0" borderId="0" xfId="1" applyNumberFormat="1" applyFont="1" applyFill="1" applyBorder="1" applyAlignment="1">
      <alignment horizontal="right" vertical="center"/>
    </xf>
    <xf numFmtId="0" fontId="59" fillId="0" borderId="116" xfId="0" applyFont="1" applyFill="1" applyBorder="1" applyAlignment="1">
      <alignment horizontal="center"/>
    </xf>
    <xf numFmtId="164" fontId="61" fillId="0" borderId="0" xfId="0" applyNumberFormat="1" applyFont="1" applyFill="1" applyBorder="1"/>
    <xf numFmtId="0" fontId="61" fillId="0" borderId="70" xfId="0" applyFont="1" applyFill="1" applyBorder="1"/>
    <xf numFmtId="0" fontId="55" fillId="0" borderId="0" xfId="0" applyFont="1" applyFill="1" applyBorder="1" applyAlignment="1">
      <alignment horizontal="left" vertical="center"/>
    </xf>
    <xf numFmtId="0" fontId="109" fillId="0" borderId="0" xfId="0" applyFont="1" applyFill="1" applyBorder="1" applyAlignment="1">
      <alignment vertical="center"/>
    </xf>
    <xf numFmtId="0" fontId="97" fillId="0" borderId="0" xfId="0" applyFont="1" applyFill="1" applyAlignment="1">
      <alignment horizontal="right" vertical="top"/>
    </xf>
    <xf numFmtId="0" fontId="97" fillId="0" borderId="0" xfId="0" applyFont="1" applyFill="1" applyBorder="1" applyAlignment="1">
      <alignment horizontal="right" vertical="top"/>
    </xf>
    <xf numFmtId="167" fontId="55" fillId="0" borderId="0" xfId="0" applyNumberFormat="1" applyFont="1" applyFill="1" applyBorder="1" applyAlignment="1">
      <alignment horizontal="right" vertical="center"/>
    </xf>
    <xf numFmtId="167" fontId="55" fillId="0" borderId="0" xfId="1" applyNumberFormat="1" applyFont="1" applyFill="1" applyBorder="1" applyAlignment="1">
      <alignment horizontal="right" vertical="center"/>
    </xf>
    <xf numFmtId="167" fontId="107" fillId="0" borderId="0" xfId="1" applyNumberFormat="1" applyFont="1" applyFill="1" applyBorder="1" applyAlignment="1">
      <alignment horizontal="right" vertical="center"/>
    </xf>
    <xf numFmtId="0" fontId="109" fillId="0" borderId="0" xfId="0" applyFont="1" applyFill="1" applyBorder="1"/>
    <xf numFmtId="0" fontId="109" fillId="0" borderId="0" xfId="0" applyFont="1" applyFill="1" applyBorder="1" applyAlignment="1"/>
    <xf numFmtId="1" fontId="55" fillId="0" borderId="0" xfId="0" applyNumberFormat="1" applyFont="1" applyFill="1" applyBorder="1" applyAlignment="1">
      <alignment horizontal="left" wrapText="1"/>
    </xf>
    <xf numFmtId="0" fontId="76" fillId="0" borderId="0" xfId="0" applyFont="1" applyFill="1" applyBorder="1" applyAlignment="1">
      <alignment wrapText="1"/>
    </xf>
    <xf numFmtId="0" fontId="61" fillId="0" borderId="55" xfId="0" applyFont="1" applyFill="1" applyBorder="1" applyAlignment="1"/>
    <xf numFmtId="3" fontId="55" fillId="0" borderId="69" xfId="3" applyNumberFormat="1" applyFont="1" applyFill="1" applyBorder="1" applyAlignment="1">
      <alignment horizontal="right" vertical="center"/>
    </xf>
    <xf numFmtId="3" fontId="55" fillId="0" borderId="63" xfId="3" applyNumberFormat="1" applyFont="1" applyFill="1" applyBorder="1" applyAlignment="1">
      <alignment horizontal="right" vertical="center"/>
    </xf>
    <xf numFmtId="3" fontId="55" fillId="0" borderId="67" xfId="3" applyNumberFormat="1" applyFont="1" applyFill="1" applyBorder="1" applyAlignment="1">
      <alignment horizontal="right" vertical="center"/>
    </xf>
    <xf numFmtId="3" fontId="55" fillId="0" borderId="68" xfId="3" applyNumberFormat="1" applyFont="1" applyFill="1" applyBorder="1" applyAlignment="1">
      <alignment vertical="center"/>
    </xf>
    <xf numFmtId="3" fontId="55" fillId="0" borderId="65" xfId="3" applyNumberFormat="1" applyFont="1" applyFill="1" applyBorder="1" applyAlignment="1">
      <alignment vertical="center"/>
    </xf>
    <xf numFmtId="3" fontId="55" fillId="0" borderId="62" xfId="3" applyNumberFormat="1" applyFont="1" applyFill="1" applyBorder="1" applyAlignment="1">
      <alignment vertical="center"/>
    </xf>
    <xf numFmtId="0" fontId="55" fillId="0" borderId="79" xfId="3" applyFont="1" applyFill="1" applyBorder="1" applyAlignment="1">
      <alignment horizontal="left"/>
    </xf>
    <xf numFmtId="3" fontId="55" fillId="0" borderId="6" xfId="3" applyNumberFormat="1" applyFont="1" applyFill="1" applyBorder="1" applyAlignment="1">
      <alignment horizontal="right" vertical="center"/>
    </xf>
    <xf numFmtId="3" fontId="55" fillId="0" borderId="80" xfId="3" applyNumberFormat="1" applyFont="1" applyFill="1" applyBorder="1" applyAlignment="1">
      <alignment horizontal="right" vertical="center"/>
    </xf>
    <xf numFmtId="3" fontId="55" fillId="0" borderId="112" xfId="3" applyNumberFormat="1" applyFont="1" applyFill="1" applyBorder="1" applyAlignment="1">
      <alignment horizontal="right" vertical="center"/>
    </xf>
    <xf numFmtId="3" fontId="55" fillId="0" borderId="78" xfId="3" applyNumberFormat="1" applyFont="1" applyFill="1" applyBorder="1" applyAlignment="1">
      <alignment horizontal="right" vertical="center"/>
    </xf>
    <xf numFmtId="176" fontId="55" fillId="0" borderId="0" xfId="3" applyNumberFormat="1" applyFont="1" applyFill="1" applyBorder="1"/>
    <xf numFmtId="0" fontId="68" fillId="0" borderId="55" xfId="3" applyFont="1" applyFill="1" applyBorder="1" applyAlignment="1">
      <alignment horizontal="left" vertical="top" wrapText="1"/>
    </xf>
    <xf numFmtId="167" fontId="55" fillId="0" borderId="111" xfId="3" applyNumberFormat="1" applyFont="1" applyFill="1" applyBorder="1" applyAlignment="1">
      <alignment horizontal="right" vertical="center"/>
    </xf>
    <xf numFmtId="167" fontId="55" fillId="0" borderId="109" xfId="3" applyNumberFormat="1" applyFont="1" applyFill="1" applyBorder="1" applyAlignment="1">
      <alignment horizontal="right" vertical="center"/>
    </xf>
    <xf numFmtId="167" fontId="55" fillId="0" borderId="110" xfId="3" applyNumberFormat="1" applyFont="1" applyFill="1" applyBorder="1" applyAlignment="1">
      <alignment horizontal="right" vertical="center"/>
    </xf>
    <xf numFmtId="167" fontId="55" fillId="0" borderId="6" xfId="3" applyNumberFormat="1" applyFont="1" applyFill="1" applyBorder="1" applyAlignment="1">
      <alignment horizontal="right" vertical="center"/>
    </xf>
    <xf numFmtId="167" fontId="55" fillId="0" borderId="112" xfId="3" applyNumberFormat="1" applyFont="1" applyFill="1" applyBorder="1" applyAlignment="1">
      <alignment horizontal="right" vertical="center"/>
    </xf>
    <xf numFmtId="0" fontId="115" fillId="0" borderId="115" xfId="57" applyFont="1" applyFill="1" applyBorder="1"/>
    <xf numFmtId="0" fontId="115" fillId="0" borderId="69" xfId="57" applyFont="1" applyFill="1" applyBorder="1"/>
    <xf numFmtId="167" fontId="115" fillId="0" borderId="0" xfId="57" applyNumberFormat="1" applyFont="1" applyFill="1" applyBorder="1"/>
    <xf numFmtId="167" fontId="115" fillId="0" borderId="69" xfId="57" applyNumberFormat="1" applyFont="1" applyFill="1" applyBorder="1"/>
    <xf numFmtId="3" fontId="115" fillId="0" borderId="68" xfId="57" applyNumberFormat="1" applyFont="1" applyFill="1" applyBorder="1"/>
    <xf numFmtId="166" fontId="115" fillId="0" borderId="0" xfId="57" applyNumberFormat="1" applyFont="1" applyFill="1" applyBorder="1"/>
    <xf numFmtId="166" fontId="115" fillId="0" borderId="69" xfId="57" applyNumberFormat="1" applyFont="1" applyFill="1" applyBorder="1"/>
    <xf numFmtId="0" fontId="55" fillId="0" borderId="0" xfId="57" applyFont="1" applyFill="1"/>
    <xf numFmtId="0" fontId="115" fillId="0" borderId="116" xfId="57" applyFont="1" applyFill="1" applyBorder="1"/>
    <xf numFmtId="0" fontId="115" fillId="0" borderId="63" xfId="57" applyFont="1" applyFill="1" applyBorder="1"/>
    <xf numFmtId="167" fontId="115" fillId="0" borderId="63" xfId="57" applyNumberFormat="1" applyFont="1" applyFill="1" applyBorder="1"/>
    <xf numFmtId="3" fontId="115" fillId="0" borderId="62" xfId="57" applyNumberFormat="1" applyFont="1" applyFill="1" applyBorder="1"/>
    <xf numFmtId="166" fontId="115" fillId="0" borderId="63" xfId="57" applyNumberFormat="1" applyFont="1" applyFill="1" applyBorder="1"/>
    <xf numFmtId="0" fontId="115" fillId="0" borderId="70" xfId="57" applyFont="1" applyFill="1" applyBorder="1"/>
    <xf numFmtId="0" fontId="115" fillId="0" borderId="67" xfId="57" applyFont="1" applyFill="1" applyBorder="1"/>
    <xf numFmtId="167" fontId="115" fillId="0" borderId="70" xfId="57" applyNumberFormat="1" applyFont="1" applyFill="1" applyBorder="1"/>
    <xf numFmtId="167" fontId="115" fillId="0" borderId="67" xfId="57" applyNumberFormat="1" applyFont="1" applyFill="1" applyBorder="1"/>
    <xf numFmtId="3" fontId="115" fillId="0" borderId="65" xfId="57" applyNumberFormat="1" applyFont="1" applyFill="1" applyBorder="1"/>
    <xf numFmtId="166" fontId="115" fillId="0" borderId="70" xfId="57" applyNumberFormat="1" applyFont="1" applyFill="1" applyBorder="1"/>
    <xf numFmtId="166" fontId="115" fillId="0" borderId="67" xfId="57" applyNumberFormat="1" applyFont="1" applyFill="1" applyBorder="1"/>
    <xf numFmtId="0" fontId="115" fillId="0" borderId="63" xfId="57" applyFont="1" applyFill="1" applyBorder="1" applyAlignment="1">
      <alignment horizontal="left"/>
    </xf>
    <xf numFmtId="166" fontId="55" fillId="0" borderId="0" xfId="57" applyNumberFormat="1" applyFont="1" applyFill="1"/>
    <xf numFmtId="0" fontId="97" fillId="0" borderId="0" xfId="57" applyFont="1" applyFill="1"/>
    <xf numFmtId="0" fontId="55" fillId="0" borderId="0" xfId="57" applyFont="1" applyFill="1" applyAlignment="1">
      <alignment horizontal="right"/>
    </xf>
    <xf numFmtId="3" fontId="55" fillId="0" borderId="0" xfId="57" applyNumberFormat="1" applyFont="1" applyFill="1"/>
    <xf numFmtId="0" fontId="55" fillId="0" borderId="0" xfId="57" applyFont="1" applyFill="1" applyBorder="1"/>
    <xf numFmtId="167" fontId="55" fillId="0" borderId="0" xfId="57" applyNumberFormat="1" applyFont="1" applyFill="1" applyBorder="1"/>
    <xf numFmtId="166" fontId="55" fillId="0" borderId="0" xfId="57" applyNumberFormat="1" applyFont="1" applyFill="1" applyBorder="1"/>
    <xf numFmtId="0" fontId="55" fillId="0" borderId="0" xfId="57" applyFont="1" applyFill="1" applyBorder="1" applyAlignment="1">
      <alignment horizontal="left"/>
    </xf>
    <xf numFmtId="0" fontId="67" fillId="0" borderId="0" xfId="57" applyFont="1" applyFill="1"/>
    <xf numFmtId="0" fontId="87" fillId="0" borderId="55" xfId="57" applyFont="1" applyFill="1" applyBorder="1" applyAlignment="1">
      <alignment horizontal="left" vertical="center" wrapText="1"/>
    </xf>
    <xf numFmtId="0" fontId="87" fillId="0" borderId="55" xfId="57" applyFont="1" applyFill="1" applyBorder="1" applyAlignment="1">
      <alignment vertical="center"/>
    </xf>
    <xf numFmtId="0" fontId="30" fillId="0" borderId="0" xfId="57" applyFont="1" applyFill="1"/>
    <xf numFmtId="0" fontId="55" fillId="0" borderId="0" xfId="57" applyFont="1" applyFill="1" applyBorder="1" applyAlignment="1">
      <alignment vertical="center"/>
    </xf>
    <xf numFmtId="0" fontId="70" fillId="0" borderId="0" xfId="57" applyFont="1" applyFill="1" applyBorder="1" applyAlignment="1">
      <alignment vertical="center"/>
    </xf>
    <xf numFmtId="0" fontId="55" fillId="0" borderId="0" xfId="57" applyFont="1" applyFill="1" applyBorder="1" applyAlignment="1">
      <alignment horizontal="center"/>
    </xf>
    <xf numFmtId="0" fontId="81" fillId="0" borderId="0" xfId="57" applyFont="1" applyFill="1" applyBorder="1" applyAlignment="1">
      <alignment vertical="center"/>
    </xf>
    <xf numFmtId="0" fontId="55" fillId="0" borderId="0" xfId="57" applyFont="1" applyFill="1" applyBorder="1" applyAlignment="1"/>
    <xf numFmtId="0" fontId="63" fillId="0" borderId="0" xfId="57" applyFont="1" applyFill="1" applyBorder="1" applyAlignment="1">
      <alignment vertical="center"/>
    </xf>
    <xf numFmtId="0" fontId="64" fillId="0" borderId="0" xfId="57" applyFont="1" applyFill="1" applyBorder="1" applyAlignment="1">
      <alignment vertical="center"/>
    </xf>
    <xf numFmtId="0" fontId="55" fillId="0" borderId="0" xfId="57" applyFont="1" applyFill="1" applyBorder="1" applyAlignment="1">
      <alignment horizontal="right"/>
    </xf>
    <xf numFmtId="0" fontId="57" fillId="0" borderId="0" xfId="57" applyFont="1" applyFill="1" applyBorder="1" applyAlignment="1">
      <alignment horizontal="right"/>
    </xf>
    <xf numFmtId="0" fontId="99" fillId="0" borderId="0" xfId="57" applyFont="1" applyFill="1" applyBorder="1" applyAlignment="1">
      <alignment horizontal="right"/>
    </xf>
    <xf numFmtId="0" fontId="115" fillId="0" borderId="0" xfId="57" applyFont="1" applyFill="1" applyBorder="1"/>
    <xf numFmtId="167" fontId="30" fillId="0" borderId="0" xfId="57" applyNumberFormat="1" applyFont="1" applyFill="1"/>
    <xf numFmtId="167" fontId="55" fillId="0" borderId="70" xfId="57" applyNumberFormat="1" applyFont="1" applyFill="1" applyBorder="1"/>
    <xf numFmtId="167" fontId="55" fillId="0" borderId="55" xfId="57" applyNumberFormat="1" applyFont="1" applyFill="1" applyBorder="1"/>
    <xf numFmtId="0" fontId="55" fillId="0" borderId="69" xfId="57" applyFont="1" applyFill="1" applyBorder="1" applyAlignment="1">
      <alignment horizontal="right"/>
    </xf>
    <xf numFmtId="167" fontId="55" fillId="0" borderId="0" xfId="57" applyNumberFormat="1" applyFont="1" applyFill="1" applyBorder="1" applyAlignment="1">
      <alignment horizontal="right"/>
    </xf>
    <xf numFmtId="167" fontId="55" fillId="0" borderId="69" xfId="57" applyNumberFormat="1" applyFont="1" applyFill="1" applyBorder="1" applyAlignment="1">
      <alignment horizontal="right"/>
    </xf>
    <xf numFmtId="0" fontId="55" fillId="0" borderId="63" xfId="57" applyFont="1" applyFill="1" applyBorder="1" applyAlignment="1">
      <alignment horizontal="right"/>
    </xf>
    <xf numFmtId="167" fontId="55" fillId="0" borderId="63" xfId="57" applyNumberFormat="1" applyFont="1" applyFill="1" applyBorder="1" applyAlignment="1">
      <alignment horizontal="right"/>
    </xf>
    <xf numFmtId="0" fontId="55" fillId="0" borderId="70" xfId="57" applyFont="1" applyFill="1" applyBorder="1" applyAlignment="1">
      <alignment horizontal="right"/>
    </xf>
    <xf numFmtId="0" fontId="55" fillId="0" borderId="67" xfId="57" applyFont="1" applyFill="1" applyBorder="1" applyAlignment="1">
      <alignment horizontal="right"/>
    </xf>
    <xf numFmtId="167" fontId="55" fillId="0" borderId="70" xfId="57" applyNumberFormat="1" applyFont="1" applyFill="1" applyBorder="1" applyAlignment="1">
      <alignment horizontal="right"/>
    </xf>
    <xf numFmtId="167" fontId="55" fillId="0" borderId="67" xfId="57" applyNumberFormat="1" applyFont="1" applyFill="1" applyBorder="1" applyAlignment="1">
      <alignment horizontal="right"/>
    </xf>
    <xf numFmtId="167" fontId="55" fillId="0" borderId="63" xfId="57" applyNumberFormat="1" applyFont="1" applyFill="1" applyBorder="1"/>
    <xf numFmtId="167" fontId="55" fillId="0" borderId="67" xfId="57" applyNumberFormat="1" applyFont="1" applyFill="1" applyBorder="1"/>
    <xf numFmtId="167" fontId="55" fillId="0" borderId="69" xfId="57" applyNumberFormat="1" applyFont="1" applyFill="1" applyBorder="1"/>
    <xf numFmtId="0" fontId="55" fillId="0" borderId="68" xfId="57" applyFont="1" applyFill="1" applyBorder="1"/>
    <xf numFmtId="0" fontId="55" fillId="0" borderId="62" xfId="57" applyFont="1" applyFill="1" applyBorder="1"/>
    <xf numFmtId="0" fontId="55" fillId="0" borderId="65" xfId="57" applyFont="1" applyFill="1" applyBorder="1"/>
    <xf numFmtId="0" fontId="30" fillId="0" borderId="117" xfId="57" applyFont="1" applyFill="1" applyBorder="1"/>
    <xf numFmtId="167" fontId="55" fillId="0" borderId="55" xfId="57" applyNumberFormat="1" applyFont="1" applyFill="1" applyBorder="1" applyAlignment="1">
      <alignment horizontal="right"/>
    </xf>
    <xf numFmtId="0" fontId="116" fillId="0" borderId="55" xfId="57" applyFont="1" applyFill="1" applyBorder="1" applyAlignment="1">
      <alignment horizontal="left" vertical="center" wrapText="1"/>
    </xf>
    <xf numFmtId="167" fontId="55" fillId="0" borderId="0" xfId="3" applyNumberFormat="1" applyFont="1" applyFill="1" applyBorder="1" applyAlignment="1">
      <alignment horizontal="center" vertical="center"/>
    </xf>
    <xf numFmtId="0" fontId="59" fillId="0" borderId="0" xfId="3" applyFont="1" applyFill="1" applyBorder="1" applyAlignment="1">
      <alignment horizontal="right" vertical="center"/>
    </xf>
    <xf numFmtId="1" fontId="59" fillId="0" borderId="0" xfId="3" applyNumberFormat="1" applyFont="1" applyFill="1" applyBorder="1" applyAlignment="1">
      <alignment horizontal="right" vertical="center"/>
    </xf>
    <xf numFmtId="166" fontId="59" fillId="0" borderId="0" xfId="3" applyNumberFormat="1" applyFont="1" applyFill="1" applyBorder="1" applyAlignment="1">
      <alignment horizontal="right" vertical="center"/>
    </xf>
    <xf numFmtId="166" fontId="55" fillId="0" borderId="0" xfId="3" applyNumberFormat="1" applyFont="1" applyFill="1" applyBorder="1" applyAlignment="1">
      <alignment vertical="center"/>
    </xf>
    <xf numFmtId="3" fontId="55" fillId="0" borderId="0" xfId="3" applyNumberFormat="1" applyFont="1" applyFill="1"/>
    <xf numFmtId="167" fontId="55" fillId="0" borderId="0" xfId="3" applyNumberFormat="1" applyFont="1" applyFill="1"/>
    <xf numFmtId="166" fontId="55" fillId="0" borderId="0" xfId="3" applyNumberFormat="1" applyFont="1" applyFill="1" applyBorder="1" applyAlignment="1">
      <alignment horizontal="right" vertical="center"/>
    </xf>
    <xf numFmtId="166" fontId="55" fillId="0" borderId="69" xfId="3" applyNumberFormat="1" applyFont="1" applyFill="1" applyBorder="1" applyAlignment="1">
      <alignment horizontal="right" vertical="center"/>
    </xf>
    <xf numFmtId="0" fontId="61" fillId="0" borderId="0" xfId="3" applyFont="1" applyFill="1" applyAlignment="1">
      <alignment vertical="center"/>
    </xf>
    <xf numFmtId="166" fontId="55" fillId="0" borderId="63" xfId="3" applyNumberFormat="1" applyFont="1" applyFill="1" applyBorder="1" applyAlignment="1">
      <alignment horizontal="right" vertical="center"/>
    </xf>
    <xf numFmtId="166" fontId="55" fillId="0" borderId="63" xfId="1" applyNumberFormat="1" applyFont="1" applyFill="1" applyBorder="1" applyAlignment="1">
      <alignment horizontal="right" vertical="center"/>
    </xf>
    <xf numFmtId="166" fontId="55" fillId="0" borderId="0" xfId="3" applyNumberFormat="1" applyFont="1" applyFill="1" applyBorder="1" applyAlignment="1">
      <alignment horizontal="right"/>
    </xf>
    <xf numFmtId="166" fontId="55" fillId="0" borderId="70" xfId="3" applyNumberFormat="1" applyFont="1" applyFill="1" applyBorder="1" applyAlignment="1">
      <alignment horizontal="right" vertical="center"/>
    </xf>
    <xf numFmtId="166" fontId="55" fillId="0" borderId="55" xfId="3" applyNumberFormat="1" applyFont="1" applyFill="1" applyBorder="1" applyAlignment="1">
      <alignment horizontal="right" vertical="center"/>
    </xf>
    <xf numFmtId="166" fontId="55" fillId="0" borderId="67" xfId="3" applyNumberFormat="1" applyFont="1" applyFill="1" applyBorder="1" applyAlignment="1">
      <alignment horizontal="right" vertical="center"/>
    </xf>
    <xf numFmtId="166" fontId="55" fillId="0" borderId="67" xfId="1" applyNumberFormat="1" applyFont="1" applyFill="1" applyBorder="1" applyAlignment="1">
      <alignment horizontal="right" vertical="center"/>
    </xf>
    <xf numFmtId="166" fontId="55" fillId="0" borderId="69" xfId="1" applyNumberFormat="1" applyFont="1" applyFill="1" applyBorder="1" applyAlignment="1">
      <alignment horizontal="right" vertical="center"/>
    </xf>
    <xf numFmtId="166" fontId="55" fillId="0" borderId="63" xfId="3" applyNumberFormat="1" applyFont="1" applyFill="1" applyBorder="1" applyAlignment="1">
      <alignment horizontal="right"/>
    </xf>
    <xf numFmtId="166" fontId="55" fillId="0" borderId="55" xfId="3" applyNumberFormat="1" applyFont="1" applyFill="1" applyBorder="1" applyAlignment="1">
      <alignment horizontal="right"/>
    </xf>
    <xf numFmtId="166" fontId="55" fillId="0" borderId="67" xfId="3" applyNumberFormat="1" applyFont="1" applyFill="1" applyBorder="1" applyAlignment="1">
      <alignment horizontal="right"/>
    </xf>
    <xf numFmtId="166" fontId="55" fillId="0" borderId="70" xfId="3" applyNumberFormat="1" applyFont="1" applyFill="1" applyBorder="1" applyAlignment="1">
      <alignment horizontal="right"/>
    </xf>
    <xf numFmtId="166" fontId="55" fillId="0" borderId="69" xfId="3" applyNumberFormat="1" applyFont="1" applyFill="1" applyBorder="1" applyAlignment="1">
      <alignment horizontal="right"/>
    </xf>
    <xf numFmtId="0" fontId="61" fillId="0" borderId="55" xfId="3" applyFont="1" applyFill="1" applyBorder="1"/>
    <xf numFmtId="0" fontId="55" fillId="0" borderId="0" xfId="3" applyFont="1" applyFill="1" applyAlignment="1">
      <alignment horizontal="right"/>
    </xf>
    <xf numFmtId="0" fontId="55" fillId="0" borderId="0" xfId="3" applyFont="1" applyFill="1" applyAlignment="1"/>
    <xf numFmtId="167" fontId="123" fillId="0" borderId="0" xfId="3" applyNumberFormat="1" applyFont="1" applyFill="1" applyBorder="1" applyAlignment="1">
      <alignment vertical="center" wrapText="1"/>
    </xf>
    <xf numFmtId="3" fontId="55" fillId="0" borderId="0" xfId="3" applyNumberFormat="1" applyFont="1" applyFill="1" applyBorder="1" applyAlignment="1">
      <alignment horizontal="center" vertical="center" wrapText="1"/>
    </xf>
    <xf numFmtId="167" fontId="122" fillId="0" borderId="0" xfId="3" applyNumberFormat="1" applyFont="1" applyFill="1" applyBorder="1" applyAlignment="1">
      <alignment vertical="center" wrapText="1"/>
    </xf>
    <xf numFmtId="0" fontId="122" fillId="0" borderId="0" xfId="3" applyFont="1" applyFill="1" applyAlignment="1">
      <alignment vertical="center" wrapText="1"/>
    </xf>
    <xf numFmtId="0" fontId="57" fillId="0" borderId="0" xfId="3" applyFont="1" applyFill="1"/>
    <xf numFmtId="167" fontId="55" fillId="0" borderId="0" xfId="3" applyNumberFormat="1" applyFont="1" applyFill="1" applyBorder="1" applyAlignment="1">
      <alignment horizontal="left" vertical="top" wrapText="1"/>
    </xf>
    <xf numFmtId="167" fontId="81" fillId="0" borderId="0" xfId="3" applyNumberFormat="1" applyFont="1" applyFill="1" applyBorder="1" applyAlignment="1">
      <alignment wrapText="1"/>
    </xf>
    <xf numFmtId="167" fontId="119" fillId="0" borderId="0" xfId="3" applyNumberFormat="1" applyFont="1" applyFill="1" applyBorder="1" applyAlignment="1">
      <alignment vertical="center" wrapText="1"/>
    </xf>
    <xf numFmtId="3" fontId="57" fillId="0" borderId="0" xfId="3" applyNumberFormat="1" applyFont="1" applyFill="1" applyBorder="1" applyAlignment="1">
      <alignment vertical="center" wrapText="1"/>
    </xf>
    <xf numFmtId="167" fontId="57" fillId="0" borderId="0" xfId="3" applyNumberFormat="1" applyFont="1" applyFill="1" applyBorder="1" applyAlignment="1">
      <alignment horizontal="left" wrapText="1"/>
    </xf>
    <xf numFmtId="0" fontId="121" fillId="0" borderId="0" xfId="3" applyFont="1" applyFill="1" applyAlignment="1">
      <alignment vertical="center" wrapText="1"/>
    </xf>
    <xf numFmtId="0" fontId="120" fillId="0" borderId="0" xfId="3" applyFont="1" applyFill="1" applyAlignment="1">
      <alignment vertical="center" wrapText="1"/>
    </xf>
    <xf numFmtId="0" fontId="119" fillId="0" borderId="0" xfId="3" applyFont="1" applyFill="1" applyBorder="1" applyAlignment="1">
      <alignment wrapText="1"/>
    </xf>
    <xf numFmtId="0" fontId="57" fillId="0" borderId="0" xfId="3" applyFont="1" applyFill="1" applyBorder="1" applyAlignment="1">
      <alignment horizontal="center" wrapText="1"/>
    </xf>
    <xf numFmtId="167" fontId="59" fillId="0" borderId="0" xfId="3" applyNumberFormat="1" applyFont="1" applyFill="1" applyBorder="1" applyAlignment="1">
      <alignment horizontal="center" vertical="center" wrapText="1"/>
    </xf>
    <xf numFmtId="0" fontId="117" fillId="0" borderId="0" xfId="3" applyFont="1" applyFill="1" applyAlignment="1">
      <alignment horizontal="right"/>
    </xf>
    <xf numFmtId="166" fontId="59" fillId="0" borderId="0" xfId="3" applyNumberFormat="1" applyFont="1" applyFill="1" applyBorder="1" applyAlignment="1">
      <alignment horizontal="right"/>
    </xf>
    <xf numFmtId="3" fontId="73" fillId="0" borderId="0" xfId="3" applyNumberFormat="1" applyFont="1" applyFill="1" applyBorder="1"/>
    <xf numFmtId="0" fontId="93" fillId="0" borderId="0" xfId="3" applyFont="1" applyFill="1" applyAlignment="1">
      <alignment wrapText="1"/>
    </xf>
    <xf numFmtId="0" fontId="119" fillId="0" borderId="0" xfId="3" applyFont="1" applyFill="1" applyBorder="1" applyAlignment="1">
      <alignment vertical="center" wrapText="1"/>
    </xf>
    <xf numFmtId="49" fontId="55" fillId="0" borderId="0" xfId="3" applyNumberFormat="1" applyFont="1" applyFill="1" applyBorder="1" applyAlignment="1">
      <alignment wrapText="1"/>
    </xf>
    <xf numFmtId="0" fontId="59" fillId="0" borderId="0" xfId="0" applyFont="1" applyFill="1"/>
    <xf numFmtId="3" fontId="59" fillId="0" borderId="0" xfId="0" applyNumberFormat="1" applyFont="1" applyFill="1"/>
    <xf numFmtId="2" fontId="59" fillId="0" borderId="0" xfId="0" applyNumberFormat="1" applyFont="1" applyFill="1"/>
    <xf numFmtId="167" fontId="59" fillId="0" borderId="0" xfId="0" applyNumberFormat="1" applyFont="1" applyFill="1"/>
    <xf numFmtId="164" fontId="33" fillId="0" borderId="0" xfId="1" applyNumberFormat="1" applyFont="1" applyFill="1" applyAlignment="1">
      <alignment horizontal="right"/>
    </xf>
    <xf numFmtId="167" fontId="55" fillId="4" borderId="0" xfId="15" applyNumberFormat="1" applyFont="1" applyFill="1" applyBorder="1" applyAlignment="1"/>
    <xf numFmtId="167" fontId="55" fillId="4" borderId="69" xfId="15" applyNumberFormat="1" applyFont="1" applyFill="1" applyBorder="1" applyAlignment="1"/>
    <xf numFmtId="167" fontId="55" fillId="4" borderId="0" xfId="15" applyNumberFormat="1" applyFont="1" applyFill="1" applyBorder="1" applyAlignment="1">
      <alignment horizontal="right"/>
    </xf>
    <xf numFmtId="164" fontId="55" fillId="4" borderId="69" xfId="1" applyNumberFormat="1" applyFont="1" applyFill="1" applyBorder="1" applyAlignment="1">
      <alignment horizontal="right"/>
    </xf>
    <xf numFmtId="164" fontId="55" fillId="4" borderId="69" xfId="1" applyNumberFormat="1" applyFont="1" applyFill="1" applyBorder="1" applyAlignment="1"/>
    <xf numFmtId="167" fontId="55" fillId="4" borderId="63" xfId="15" applyNumberFormat="1" applyFont="1" applyFill="1" applyBorder="1" applyAlignment="1"/>
    <xf numFmtId="164" fontId="55" fillId="4" borderId="63" xfId="1" applyNumberFormat="1" applyFont="1" applyFill="1" applyBorder="1" applyAlignment="1">
      <alignment horizontal="right"/>
    </xf>
    <xf numFmtId="164" fontId="55" fillId="4" borderId="63" xfId="1" applyNumberFormat="1" applyFont="1" applyFill="1" applyBorder="1" applyAlignment="1"/>
    <xf numFmtId="167" fontId="55" fillId="4" borderId="6" xfId="15" applyNumberFormat="1" applyFont="1" applyFill="1" applyBorder="1" applyAlignment="1"/>
    <xf numFmtId="167" fontId="55" fillId="4" borderId="80" xfId="15" applyNumberFormat="1" applyFont="1" applyFill="1" applyBorder="1" applyAlignment="1"/>
    <xf numFmtId="167" fontId="55" fillId="4" borderId="6" xfId="15" applyNumberFormat="1" applyFont="1" applyFill="1" applyBorder="1" applyAlignment="1">
      <alignment horizontal="right"/>
    </xf>
    <xf numFmtId="164" fontId="55" fillId="4" borderId="80" xfId="1" applyNumberFormat="1" applyFont="1" applyFill="1" applyBorder="1" applyAlignment="1">
      <alignment horizontal="right"/>
    </xf>
    <xf numFmtId="164" fontId="55" fillId="4" borderId="80" xfId="1" applyNumberFormat="1" applyFont="1" applyFill="1" applyBorder="1" applyAlignment="1"/>
    <xf numFmtId="167" fontId="55" fillId="4" borderId="70" xfId="15" applyNumberFormat="1" applyFont="1" applyFill="1" applyBorder="1" applyAlignment="1"/>
    <xf numFmtId="167" fontId="55" fillId="4" borderId="55" xfId="15" applyNumberFormat="1" applyFont="1" applyFill="1" applyBorder="1" applyAlignment="1"/>
    <xf numFmtId="167" fontId="55" fillId="4" borderId="67" xfId="15" applyNumberFormat="1" applyFont="1" applyFill="1" applyBorder="1" applyAlignment="1"/>
    <xf numFmtId="164" fontId="55" fillId="4" borderId="67" xfId="1" applyNumberFormat="1" applyFont="1" applyFill="1" applyBorder="1" applyAlignment="1">
      <alignment horizontal="right"/>
    </xf>
    <xf numFmtId="164" fontId="55" fillId="4" borderId="67" xfId="1" applyNumberFormat="1" applyFont="1" applyFill="1" applyBorder="1" applyAlignment="1"/>
    <xf numFmtId="167" fontId="74" fillId="0" borderId="0" xfId="15" applyNumberFormat="1" applyFont="1" applyFill="1"/>
    <xf numFmtId="0" fontId="74" fillId="0" borderId="0" xfId="15" applyFont="1" applyFill="1"/>
    <xf numFmtId="165" fontId="39" fillId="0" borderId="0" xfId="19" applyNumberFormat="1" applyFont="1" applyFill="1"/>
    <xf numFmtId="0" fontId="39" fillId="0" borderId="0" xfId="19" applyFont="1" applyFill="1"/>
    <xf numFmtId="0" fontId="73" fillId="0" borderId="0" xfId="3" applyFont="1" applyFill="1"/>
    <xf numFmtId="167" fontId="55" fillId="4" borderId="68" xfId="3" applyNumberFormat="1" applyFont="1" applyFill="1" applyBorder="1" applyAlignment="1">
      <alignment horizontal="right" vertical="center"/>
    </xf>
    <xf numFmtId="167" fontId="55" fillId="4" borderId="68" xfId="3" applyNumberFormat="1" applyFont="1" applyFill="1" applyBorder="1" applyAlignment="1">
      <alignment vertical="center"/>
    </xf>
    <xf numFmtId="167" fontId="55" fillId="4" borderId="0" xfId="3" applyNumberFormat="1" applyFont="1" applyFill="1" applyBorder="1" applyAlignment="1">
      <alignment vertical="center"/>
    </xf>
    <xf numFmtId="167" fontId="55" fillId="4" borderId="107" xfId="3" applyNumberFormat="1" applyFont="1" applyFill="1" applyBorder="1" applyAlignment="1">
      <alignment vertical="center"/>
    </xf>
    <xf numFmtId="167" fontId="55" fillId="4" borderId="69" xfId="3" applyNumberFormat="1" applyFont="1" applyFill="1" applyBorder="1" applyAlignment="1">
      <alignment horizontal="right" vertical="center"/>
    </xf>
    <xf numFmtId="167" fontId="55" fillId="4" borderId="62" xfId="3" applyNumberFormat="1" applyFont="1" applyFill="1" applyBorder="1" applyAlignment="1">
      <alignment horizontal="right" vertical="center"/>
    </xf>
    <xf numFmtId="167" fontId="55" fillId="4" borderId="62" xfId="3" applyNumberFormat="1" applyFont="1" applyFill="1" applyBorder="1" applyAlignment="1">
      <alignment vertical="center"/>
    </xf>
    <xf numFmtId="167" fontId="55" fillId="4" borderId="3" xfId="3" applyNumberFormat="1" applyFont="1" applyFill="1" applyBorder="1" applyAlignment="1">
      <alignment vertical="center"/>
    </xf>
    <xf numFmtId="167" fontId="55" fillId="4" borderId="63" xfId="3" applyNumberFormat="1" applyFont="1" applyFill="1" applyBorder="1" applyAlignment="1">
      <alignment horizontal="right" vertical="center"/>
    </xf>
    <xf numFmtId="167" fontId="55" fillId="4" borderId="65" xfId="3" applyNumberFormat="1" applyFont="1" applyFill="1" applyBorder="1" applyAlignment="1">
      <alignment horizontal="right" vertical="center"/>
    </xf>
    <xf numFmtId="167" fontId="55" fillId="4" borderId="65" xfId="3" applyNumberFormat="1" applyFont="1" applyFill="1" applyBorder="1" applyAlignment="1">
      <alignment vertical="center"/>
    </xf>
    <xf numFmtId="167" fontId="55" fillId="4" borderId="70" xfId="3" applyNumberFormat="1" applyFont="1" applyFill="1" applyBorder="1" applyAlignment="1">
      <alignment vertical="center"/>
    </xf>
    <xf numFmtId="167" fontId="55" fillId="4" borderId="85" xfId="3" applyNumberFormat="1" applyFont="1" applyFill="1" applyBorder="1" applyAlignment="1">
      <alignment vertical="center"/>
    </xf>
    <xf numFmtId="167" fontId="55" fillId="4" borderId="67" xfId="3" applyNumberFormat="1" applyFont="1" applyFill="1" applyBorder="1" applyAlignment="1">
      <alignment horizontal="right" vertical="center"/>
    </xf>
    <xf numFmtId="167" fontId="55" fillId="4" borderId="78" xfId="3" applyNumberFormat="1" applyFont="1" applyFill="1" applyBorder="1" applyAlignment="1">
      <alignment horizontal="right" vertical="center"/>
    </xf>
    <xf numFmtId="167" fontId="55" fillId="4" borderId="78" xfId="3" applyNumberFormat="1" applyFont="1" applyFill="1" applyBorder="1" applyAlignment="1">
      <alignment vertical="center"/>
    </xf>
    <xf numFmtId="167" fontId="55" fillId="4" borderId="6" xfId="3" applyNumberFormat="1" applyFont="1" applyFill="1" applyBorder="1" applyAlignment="1">
      <alignment vertical="center"/>
    </xf>
    <xf numFmtId="167" fontId="55" fillId="4" borderId="2" xfId="3" applyNumberFormat="1" applyFont="1" applyFill="1" applyBorder="1" applyAlignment="1">
      <alignment vertical="center"/>
    </xf>
    <xf numFmtId="167" fontId="55" fillId="4" borderId="80" xfId="3" applyNumberFormat="1" applyFont="1" applyFill="1" applyBorder="1" applyAlignment="1">
      <alignment horizontal="right" vertical="center"/>
    </xf>
    <xf numFmtId="0" fontId="55" fillId="0" borderId="62" xfId="0" applyFont="1" applyFill="1" applyBorder="1" applyAlignment="1">
      <alignment horizontal="left" vertical="center" wrapText="1"/>
    </xf>
    <xf numFmtId="0" fontId="55" fillId="0" borderId="65" xfId="0" applyFont="1" applyFill="1" applyBorder="1" applyAlignment="1">
      <alignment horizontal="left" vertical="center" wrapText="1"/>
    </xf>
    <xf numFmtId="0" fontId="55" fillId="0" borderId="68" xfId="0" applyFont="1" applyFill="1" applyBorder="1" applyAlignment="1">
      <alignment horizontal="left" vertical="center" wrapText="1"/>
    </xf>
    <xf numFmtId="3" fontId="55" fillId="5" borderId="65" xfId="0" applyNumberFormat="1" applyFont="1" applyFill="1" applyBorder="1"/>
    <xf numFmtId="3" fontId="78" fillId="5" borderId="65" xfId="0" applyNumberFormat="1" applyFont="1" applyFill="1" applyBorder="1"/>
    <xf numFmtId="1" fontId="55" fillId="0" borderId="0" xfId="0" applyNumberFormat="1" applyFont="1" applyFill="1" applyBorder="1" applyAlignment="1">
      <alignment vertical="center" wrapText="1"/>
    </xf>
    <xf numFmtId="10" fontId="55" fillId="5" borderId="84" xfId="1" applyNumberFormat="1" applyFont="1" applyFill="1" applyBorder="1" applyAlignment="1">
      <alignment horizontal="right" vertical="center" wrapText="1"/>
    </xf>
    <xf numFmtId="3" fontId="55" fillId="0" borderId="117" xfId="0" applyNumberFormat="1" applyFont="1" applyFill="1" applyBorder="1" applyAlignment="1">
      <alignment horizontal="right" vertical="center" wrapText="1"/>
    </xf>
    <xf numFmtId="0" fontId="55" fillId="4" borderId="0" xfId="0" applyFont="1" applyFill="1"/>
    <xf numFmtId="0" fontId="57" fillId="4" borderId="0" xfId="0" applyFont="1" applyFill="1"/>
    <xf numFmtId="2" fontId="59" fillId="0" borderId="0" xfId="3" applyNumberFormat="1" applyFont="1" applyFill="1" applyBorder="1"/>
    <xf numFmtId="0" fontId="55" fillId="83" borderId="68" xfId="0" applyFont="1" applyFill="1" applyBorder="1" applyAlignment="1">
      <alignment horizontal="center" wrapText="1"/>
    </xf>
    <xf numFmtId="0" fontId="55" fillId="83" borderId="65" xfId="0" applyFont="1" applyFill="1" applyBorder="1" applyAlignment="1">
      <alignment horizontal="center" wrapText="1"/>
    </xf>
    <xf numFmtId="0" fontId="197" fillId="83" borderId="0" xfId="94" applyFont="1" applyFill="1" applyBorder="1" applyAlignment="1">
      <alignment horizontal="center" wrapText="1"/>
    </xf>
    <xf numFmtId="0" fontId="197" fillId="83" borderId="70" xfId="94" applyFont="1" applyFill="1" applyBorder="1" applyAlignment="1">
      <alignment horizontal="center"/>
    </xf>
    <xf numFmtId="0" fontId="55" fillId="83" borderId="84" xfId="57" applyFont="1" applyFill="1" applyBorder="1" applyAlignment="1">
      <alignment horizontal="center" wrapText="1"/>
    </xf>
    <xf numFmtId="0" fontId="55" fillId="83" borderId="60" xfId="56" applyFont="1" applyFill="1" applyBorder="1" applyAlignment="1">
      <alignment horizontal="center" textRotation="90"/>
    </xf>
    <xf numFmtId="166" fontId="55" fillId="4" borderId="69" xfId="56" applyNumberFormat="1" applyFont="1" applyFill="1" applyBorder="1" applyAlignment="1">
      <alignment horizontal="center"/>
    </xf>
    <xf numFmtId="166" fontId="55" fillId="4" borderId="63" xfId="56" applyNumberFormat="1" applyFont="1" applyFill="1" applyBorder="1" applyAlignment="1">
      <alignment horizontal="center"/>
    </xf>
    <xf numFmtId="166" fontId="55" fillId="4" borderId="67" xfId="56" applyNumberFormat="1" applyFont="1" applyFill="1" applyBorder="1" applyAlignment="1">
      <alignment horizontal="center"/>
    </xf>
    <xf numFmtId="166" fontId="55" fillId="4" borderId="80" xfId="56" applyNumberFormat="1" applyFont="1" applyFill="1" applyBorder="1" applyAlignment="1">
      <alignment horizontal="center"/>
    </xf>
    <xf numFmtId="167" fontId="55" fillId="5" borderId="67" xfId="3" applyNumberFormat="1" applyFont="1" applyFill="1" applyBorder="1" applyAlignment="1">
      <alignment horizontal="center" vertical="center"/>
    </xf>
    <xf numFmtId="167" fontId="55" fillId="26" borderId="60" xfId="3" applyNumberFormat="1" applyFont="1" applyFill="1" applyBorder="1" applyAlignment="1">
      <alignment horizontal="center" vertical="center"/>
    </xf>
    <xf numFmtId="167" fontId="55" fillId="25" borderId="60" xfId="3" applyNumberFormat="1" applyFont="1" applyFill="1" applyBorder="1" applyAlignment="1">
      <alignment horizontal="center" vertical="center"/>
    </xf>
    <xf numFmtId="49" fontId="198" fillId="0" borderId="68" xfId="94" applyNumberFormat="1" applyFont="1" applyFill="1" applyBorder="1" applyAlignment="1">
      <alignment horizontal="right" vertical="center"/>
    </xf>
    <xf numFmtId="3" fontId="110" fillId="0" borderId="0" xfId="94" applyNumberFormat="1" applyFont="1" applyFill="1" applyBorder="1" applyAlignment="1">
      <alignment horizontal="right"/>
    </xf>
    <xf numFmtId="3" fontId="110" fillId="0" borderId="69" xfId="94" applyNumberFormat="1" applyFont="1" applyFill="1" applyBorder="1" applyAlignment="1">
      <alignment horizontal="right" wrapText="1"/>
    </xf>
    <xf numFmtId="49" fontId="103" fillId="0" borderId="62" xfId="94" applyNumberFormat="1" applyFont="1" applyFill="1" applyBorder="1" applyAlignment="1">
      <alignment horizontal="right" vertical="center"/>
    </xf>
    <xf numFmtId="3" fontId="110" fillId="0" borderId="63" xfId="94" applyNumberFormat="1" applyFont="1" applyFill="1" applyBorder="1" applyAlignment="1">
      <alignment horizontal="right" wrapText="1"/>
    </xf>
    <xf numFmtId="1" fontId="103" fillId="0" borderId="62" xfId="91" applyFont="1" applyFill="1" applyBorder="1" applyAlignment="1" applyProtection="1">
      <alignment horizontal="right" vertical="center" wrapText="1"/>
    </xf>
    <xf numFmtId="3" fontId="110" fillId="0" borderId="0" xfId="94" applyNumberFormat="1" applyFont="1" applyFill="1" applyBorder="1"/>
    <xf numFmtId="3" fontId="110" fillId="0" borderId="63" xfId="94" applyNumberFormat="1" applyFont="1" applyFill="1" applyBorder="1"/>
    <xf numFmtId="1" fontId="103" fillId="0" borderId="65" xfId="91" applyFont="1" applyFill="1" applyBorder="1" applyAlignment="1" applyProtection="1">
      <alignment horizontal="right" vertical="center" wrapText="1"/>
    </xf>
    <xf numFmtId="3" fontId="110" fillId="0" borderId="70" xfId="94" applyNumberFormat="1" applyFont="1" applyFill="1" applyBorder="1"/>
    <xf numFmtId="3" fontId="110" fillId="0" borderId="67" xfId="94" applyNumberFormat="1" applyFont="1" applyFill="1" applyBorder="1"/>
    <xf numFmtId="1" fontId="198" fillId="0" borderId="68" xfId="91" applyFont="1" applyFill="1" applyBorder="1" applyAlignment="1" applyProtection="1">
      <alignment horizontal="right" vertical="center"/>
    </xf>
    <xf numFmtId="3" fontId="110" fillId="0" borderId="69" xfId="94" applyNumberFormat="1" applyFont="1" applyFill="1" applyBorder="1"/>
    <xf numFmtId="1" fontId="103" fillId="0" borderId="62" xfId="90" applyFont="1" applyFill="1" applyBorder="1" applyAlignment="1" applyProtection="1">
      <alignment horizontal="right"/>
    </xf>
    <xf numFmtId="1" fontId="103" fillId="0" borderId="65" xfId="90" applyFont="1" applyFill="1" applyBorder="1" applyAlignment="1" applyProtection="1">
      <alignment horizontal="right"/>
    </xf>
    <xf numFmtId="1" fontId="198" fillId="0" borderId="68" xfId="91" applyFont="1" applyFill="1" applyBorder="1" applyAlignment="1" applyProtection="1">
      <alignment horizontal="right"/>
    </xf>
    <xf numFmtId="1" fontId="103" fillId="0" borderId="84" xfId="91" applyFont="1" applyFill="1" applyBorder="1" applyAlignment="1" applyProtection="1">
      <alignment horizontal="right" vertical="center" wrapText="1"/>
    </xf>
    <xf numFmtId="3" fontId="110" fillId="0" borderId="57" xfId="94" applyNumberFormat="1" applyFont="1" applyFill="1" applyBorder="1"/>
    <xf numFmtId="3" fontId="110" fillId="0" borderId="60" xfId="94" applyNumberFormat="1" applyFont="1" applyFill="1" applyBorder="1"/>
    <xf numFmtId="0" fontId="103" fillId="5" borderId="84" xfId="93" applyFont="1" applyFill="1" applyBorder="1" applyAlignment="1" applyProtection="1">
      <alignment horizontal="right" vertical="center" wrapText="1"/>
    </xf>
    <xf numFmtId="3" fontId="110" fillId="5" borderId="57" xfId="94" applyNumberFormat="1" applyFont="1" applyFill="1" applyBorder="1" applyAlignment="1">
      <alignment vertical="center"/>
    </xf>
    <xf numFmtId="3" fontId="110" fillId="5" borderId="60" xfId="94" applyNumberFormat="1" applyFont="1" applyFill="1" applyBorder="1" applyAlignment="1">
      <alignment vertical="center"/>
    </xf>
    <xf numFmtId="0" fontId="2" fillId="0" borderId="0" xfId="94" applyFont="1" applyFill="1"/>
    <xf numFmtId="1" fontId="61" fillId="0" borderId="0" xfId="90" applyFont="1" applyFill="1" applyBorder="1" applyAlignment="1" applyProtection="1"/>
    <xf numFmtId="0" fontId="100" fillId="4" borderId="0" xfId="94" applyFont="1" applyFill="1" applyAlignment="1">
      <alignment horizontal="left" vertical="top" wrapText="1"/>
    </xf>
    <xf numFmtId="49" fontId="61" fillId="4" borderId="0" xfId="94" applyNumberFormat="1" applyFont="1" applyFill="1" applyBorder="1" applyAlignment="1">
      <alignment vertical="center" wrapText="1"/>
    </xf>
    <xf numFmtId="3" fontId="79" fillId="4" borderId="0" xfId="94" applyNumberFormat="1" applyFont="1" applyFill="1" applyBorder="1" applyAlignment="1">
      <alignment horizontal="right" wrapText="1"/>
    </xf>
    <xf numFmtId="3" fontId="79" fillId="4" borderId="0" xfId="94" applyNumberFormat="1" applyFont="1" applyFill="1" applyBorder="1"/>
    <xf numFmtId="0" fontId="61" fillId="0" borderId="0" xfId="1539" applyFont="1" applyFill="1" applyBorder="1"/>
    <xf numFmtId="0" fontId="126" fillId="0" borderId="0" xfId="1539" applyFont="1" applyFill="1" applyBorder="1" applyAlignment="1">
      <alignment horizontal="center" vertical="center"/>
    </xf>
    <xf numFmtId="49" fontId="201" fillId="0" borderId="0" xfId="1540" applyNumberFormat="1" applyFont="1" applyBorder="1" applyAlignment="1">
      <alignment vertical="top" wrapText="1"/>
    </xf>
    <xf numFmtId="49" fontId="127" fillId="0" borderId="0" xfId="1539" applyNumberFormat="1" applyFont="1" applyFill="1" applyBorder="1" applyAlignment="1">
      <alignment vertical="center"/>
    </xf>
    <xf numFmtId="0" fontId="128" fillId="0" borderId="0" xfId="1539" applyFont="1" applyFill="1" applyBorder="1"/>
    <xf numFmtId="0" fontId="76" fillId="0" borderId="0" xfId="1539" applyFont="1" applyFill="1" applyBorder="1" applyAlignment="1"/>
    <xf numFmtId="0" fontId="61" fillId="0" borderId="0" xfId="1539" applyFont="1" applyFill="1" applyBorder="1" applyAlignment="1">
      <alignment horizontal="left" vertical="center"/>
    </xf>
    <xf numFmtId="0" fontId="76" fillId="0" borderId="0" xfId="1539" applyFont="1" applyFill="1" applyBorder="1" applyAlignment="1">
      <alignment horizontal="center"/>
    </xf>
    <xf numFmtId="0" fontId="61" fillId="0" borderId="0" xfId="1539" applyFont="1" applyFill="1" applyBorder="1" applyAlignment="1">
      <alignment horizontal="right" vertical="center"/>
    </xf>
    <xf numFmtId="0" fontId="61" fillId="0" borderId="0" xfId="1539" applyFont="1" applyFill="1" applyBorder="1" applyAlignment="1">
      <alignment horizontal="left" vertical="center" indent="1"/>
    </xf>
    <xf numFmtId="0" fontId="129" fillId="0" borderId="0" xfId="1539" applyFont="1" applyFill="1" applyBorder="1"/>
    <xf numFmtId="0" fontId="129" fillId="0" borderId="0" xfId="1539" applyFont="1" applyFill="1" applyBorder="1" applyAlignment="1">
      <alignment horizontal="right" vertical="center"/>
    </xf>
    <xf numFmtId="0" fontId="129" fillId="0" borderId="0" xfId="1539" applyFont="1" applyFill="1" applyBorder="1" applyAlignment="1">
      <alignment horizontal="left" vertical="center" indent="1"/>
    </xf>
    <xf numFmtId="49" fontId="126" fillId="0" borderId="0" xfId="1539" applyNumberFormat="1" applyFont="1" applyFill="1" applyBorder="1" applyAlignment="1">
      <alignment vertical="center"/>
    </xf>
    <xf numFmtId="0" fontId="61" fillId="0" borderId="0" xfId="1539" applyFont="1" applyBorder="1"/>
    <xf numFmtId="0" fontId="199" fillId="0" borderId="0" xfId="1540" applyFont="1" applyBorder="1" applyAlignment="1">
      <alignment horizontal="left" vertical="center" wrapText="1"/>
    </xf>
    <xf numFmtId="0" fontId="130" fillId="0" borderId="0" xfId="1539" applyFont="1" applyFill="1" applyBorder="1" applyAlignment="1">
      <alignment horizontal="center"/>
    </xf>
    <xf numFmtId="49" fontId="130" fillId="0" borderId="0" xfId="1539" applyNumberFormat="1" applyFont="1" applyFill="1" applyBorder="1" applyAlignment="1">
      <alignment horizontal="center" vertical="center"/>
    </xf>
    <xf numFmtId="49" fontId="73" fillId="0" borderId="0" xfId="1539" applyNumberFormat="1" applyFont="1" applyFill="1" applyBorder="1" applyAlignment="1">
      <alignment horizontal="center" vertical="center"/>
    </xf>
    <xf numFmtId="0" fontId="193" fillId="0" borderId="0" xfId="0" applyFont="1" applyFill="1" applyAlignment="1">
      <alignment horizontal="justify" vertical="top" wrapText="1"/>
    </xf>
    <xf numFmtId="0" fontId="66" fillId="4" borderId="0" xfId="3" applyFont="1" applyFill="1" applyAlignment="1">
      <alignment horizontal="justify" vertical="top" wrapText="1"/>
    </xf>
    <xf numFmtId="0" fontId="66" fillId="4" borderId="0" xfId="3" applyFont="1" applyFill="1" applyAlignment="1">
      <alignment horizontal="justify" vertical="top"/>
    </xf>
    <xf numFmtId="0" fontId="55" fillId="0" borderId="71" xfId="0" applyFont="1" applyFill="1" applyBorder="1" applyAlignment="1">
      <alignment horizontal="left" vertical="center"/>
    </xf>
    <xf numFmtId="0" fontId="55" fillId="0" borderId="73" xfId="0" applyFont="1" applyFill="1" applyBorder="1" applyAlignment="1">
      <alignment horizontal="left" vertical="center"/>
    </xf>
    <xf numFmtId="0" fontId="55" fillId="0" borderId="70" xfId="0" applyFont="1" applyFill="1" applyBorder="1" applyAlignment="1">
      <alignment horizontal="left"/>
    </xf>
    <xf numFmtId="0" fontId="55" fillId="0" borderId="55" xfId="0" applyFont="1" applyFill="1" applyBorder="1" applyAlignment="1">
      <alignment horizontal="left"/>
    </xf>
    <xf numFmtId="0" fontId="55" fillId="0" borderId="82" xfId="0" applyFont="1" applyFill="1" applyBorder="1" applyAlignment="1">
      <alignment horizontal="left"/>
    </xf>
    <xf numFmtId="0" fontId="55" fillId="0" borderId="62" xfId="0" applyFont="1" applyFill="1" applyBorder="1" applyAlignment="1">
      <alignment horizontal="center" vertical="center" wrapText="1"/>
    </xf>
    <xf numFmtId="0" fontId="55" fillId="0" borderId="78" xfId="0" applyFont="1" applyFill="1" applyBorder="1" applyAlignment="1">
      <alignment horizontal="center" vertical="center" wrapText="1"/>
    </xf>
    <xf numFmtId="0" fontId="55" fillId="0" borderId="62" xfId="0" applyFont="1" applyFill="1" applyBorder="1" applyAlignment="1">
      <alignment horizontal="left" vertical="center" wrapText="1"/>
    </xf>
    <xf numFmtId="0" fontId="55" fillId="0" borderId="65" xfId="0" applyFont="1" applyFill="1" applyBorder="1" applyAlignment="1">
      <alignment horizontal="left" vertical="center" wrapText="1"/>
    </xf>
    <xf numFmtId="0" fontId="55" fillId="0" borderId="68" xfId="0" applyFont="1" applyFill="1" applyBorder="1" applyAlignment="1">
      <alignment horizontal="left" vertical="center" wrapText="1"/>
    </xf>
    <xf numFmtId="0" fontId="55" fillId="0" borderId="57" xfId="0" applyFont="1" applyFill="1" applyBorder="1" applyAlignment="1">
      <alignment horizontal="left" vertical="center" wrapText="1"/>
    </xf>
    <xf numFmtId="0" fontId="55" fillId="0" borderId="59" xfId="0" applyFont="1" applyFill="1" applyBorder="1" applyAlignment="1">
      <alignment horizontal="left" vertical="center" wrapText="1"/>
    </xf>
    <xf numFmtId="0" fontId="55" fillId="0" borderId="78" xfId="0" applyFont="1" applyFill="1" applyBorder="1" applyAlignment="1">
      <alignment horizontal="left" vertical="center" wrapText="1"/>
    </xf>
    <xf numFmtId="49" fontId="76" fillId="83" borderId="57" xfId="0" applyNumberFormat="1" applyFont="1" applyFill="1" applyBorder="1" applyAlignment="1">
      <alignment horizontal="center"/>
    </xf>
    <xf numFmtId="49" fontId="76" fillId="83" borderId="58" xfId="0" applyNumberFormat="1" applyFont="1" applyFill="1" applyBorder="1" applyAlignment="1">
      <alignment horizontal="center"/>
    </xf>
    <xf numFmtId="49" fontId="76" fillId="83" borderId="60" xfId="0" applyNumberFormat="1" applyFont="1" applyFill="1" applyBorder="1" applyAlignment="1">
      <alignment horizontal="center"/>
    </xf>
    <xf numFmtId="0" fontId="66" fillId="0" borderId="0" xfId="0" applyFont="1" applyFill="1" applyBorder="1" applyAlignment="1">
      <alignment horizontal="left" vertical="center"/>
    </xf>
    <xf numFmtId="0" fontId="97" fillId="0" borderId="0" xfId="0" applyFont="1" applyFill="1" applyAlignment="1">
      <alignment horizontal="justify" vertical="top" wrapText="1"/>
    </xf>
    <xf numFmtId="0" fontId="55" fillId="83" borderId="71" xfId="0" applyFont="1" applyFill="1" applyBorder="1" applyAlignment="1">
      <alignment horizontal="center"/>
    </xf>
    <xf numFmtId="0" fontId="55" fillId="83" borderId="72" xfId="0" applyFont="1" applyFill="1" applyBorder="1" applyAlignment="1">
      <alignment horizontal="center"/>
    </xf>
    <xf numFmtId="0" fontId="55" fillId="83" borderId="75" xfId="0" applyFont="1" applyFill="1" applyBorder="1" applyAlignment="1">
      <alignment horizontal="center"/>
    </xf>
    <xf numFmtId="0" fontId="55" fillId="0" borderId="62" xfId="0" applyFont="1" applyFill="1" applyBorder="1" applyAlignment="1">
      <alignment horizontal="left" vertical="center"/>
    </xf>
    <xf numFmtId="0" fontId="55" fillId="0" borderId="65" xfId="0" applyFont="1" applyFill="1" applyBorder="1" applyAlignment="1">
      <alignment horizontal="left" vertical="center"/>
    </xf>
    <xf numFmtId="0" fontId="55" fillId="0" borderId="68" xfId="0" applyFont="1" applyFill="1" applyBorder="1" applyAlignment="1">
      <alignment horizontal="left" vertical="center"/>
    </xf>
    <xf numFmtId="0" fontId="55" fillId="0" borderId="78" xfId="0" applyFont="1" applyFill="1" applyBorder="1" applyAlignment="1">
      <alignment horizontal="left" vertical="center"/>
    </xf>
    <xf numFmtId="0" fontId="76" fillId="0" borderId="0" xfId="0" applyFont="1" applyFill="1" applyAlignment="1">
      <alignment horizontal="center"/>
    </xf>
    <xf numFmtId="0" fontId="77" fillId="4" borderId="0" xfId="0" applyFont="1" applyFill="1" applyAlignment="1">
      <alignment horizontal="left"/>
    </xf>
    <xf numFmtId="0" fontId="55" fillId="83" borderId="58" xfId="3" applyFont="1" applyFill="1" applyBorder="1" applyAlignment="1">
      <alignment horizontal="center" vertical="center" wrapText="1"/>
    </xf>
    <xf numFmtId="0" fontId="55" fillId="83" borderId="59" xfId="3" applyFont="1" applyFill="1" applyBorder="1" applyAlignment="1">
      <alignment horizontal="center" vertical="center" wrapText="1"/>
    </xf>
    <xf numFmtId="0" fontId="55" fillId="83" borderId="60" xfId="3" applyFont="1" applyFill="1" applyBorder="1" applyAlignment="1">
      <alignment horizontal="center" vertical="center" wrapText="1"/>
    </xf>
    <xf numFmtId="0" fontId="55" fillId="83" borderId="60" xfId="3" applyFont="1" applyFill="1" applyBorder="1" applyAlignment="1">
      <alignment horizontal="center" wrapText="1"/>
    </xf>
    <xf numFmtId="0" fontId="55" fillId="83" borderId="84" xfId="3" applyFont="1" applyFill="1" applyBorder="1" applyAlignment="1">
      <alignment horizontal="center" wrapText="1"/>
    </xf>
    <xf numFmtId="1" fontId="76" fillId="83" borderId="57" xfId="3" applyNumberFormat="1" applyFont="1" applyFill="1" applyBorder="1" applyAlignment="1">
      <alignment horizontal="center" wrapText="1"/>
    </xf>
    <xf numFmtId="1" fontId="76" fillId="83" borderId="58" xfId="3" applyNumberFormat="1" applyFont="1" applyFill="1" applyBorder="1" applyAlignment="1">
      <alignment horizontal="center" wrapText="1"/>
    </xf>
    <xf numFmtId="1" fontId="76" fillId="83" borderId="60" xfId="3" applyNumberFormat="1" applyFont="1" applyFill="1" applyBorder="1" applyAlignment="1">
      <alignment horizontal="center" wrapText="1"/>
    </xf>
    <xf numFmtId="0" fontId="66" fillId="0" borderId="0" xfId="3" applyFont="1" applyFill="1" applyBorder="1" applyAlignment="1">
      <alignment horizontal="left" vertical="center"/>
    </xf>
    <xf numFmtId="0" fontId="55" fillId="83" borderId="83" xfId="3" applyFont="1" applyFill="1" applyBorder="1" applyAlignment="1">
      <alignment horizontal="center" wrapText="1"/>
    </xf>
    <xf numFmtId="166" fontId="55" fillId="0" borderId="0" xfId="3" applyNumberFormat="1" applyFont="1" applyFill="1" applyBorder="1" applyAlignment="1">
      <alignment horizontal="left" vertical="top" wrapText="1"/>
    </xf>
    <xf numFmtId="0" fontId="76" fillId="83" borderId="58" xfId="3" applyFont="1" applyFill="1" applyBorder="1" applyAlignment="1">
      <alignment horizontal="center" wrapText="1"/>
    </xf>
    <xf numFmtId="0" fontId="76" fillId="83" borderId="60" xfId="3" applyFont="1" applyFill="1" applyBorder="1" applyAlignment="1">
      <alignment horizontal="center" wrapText="1"/>
    </xf>
    <xf numFmtId="0" fontId="55" fillId="83" borderId="58" xfId="3" applyFont="1" applyFill="1" applyBorder="1" applyAlignment="1">
      <alignment horizontal="center" wrapText="1"/>
    </xf>
    <xf numFmtId="0" fontId="55" fillId="83" borderId="59" xfId="3" applyFont="1" applyFill="1" applyBorder="1" applyAlignment="1">
      <alignment horizontal="center" wrapText="1"/>
    </xf>
    <xf numFmtId="0" fontId="55" fillId="0" borderId="0" xfId="3" applyFont="1" applyFill="1" applyBorder="1" applyAlignment="1">
      <alignment horizontal="center"/>
    </xf>
    <xf numFmtId="167" fontId="55" fillId="0" borderId="0" xfId="3" applyNumberFormat="1" applyFont="1" applyFill="1" applyBorder="1" applyAlignment="1">
      <alignment horizontal="center"/>
    </xf>
    <xf numFmtId="0" fontId="55" fillId="83" borderId="84" xfId="3" applyFont="1" applyFill="1" applyBorder="1" applyAlignment="1">
      <alignment horizontal="center" vertical="center" wrapText="1"/>
    </xf>
    <xf numFmtId="0" fontId="66" fillId="0" borderId="0" xfId="3" applyFont="1" applyFill="1" applyBorder="1" applyAlignment="1">
      <alignment horizontal="left" vertical="center" wrapText="1"/>
    </xf>
    <xf numFmtId="0" fontId="71" fillId="0" borderId="0" xfId="0" applyFont="1" applyFill="1" applyBorder="1" applyAlignment="1">
      <alignment horizontal="center" vertical="center"/>
    </xf>
    <xf numFmtId="0" fontId="55" fillId="0" borderId="0" xfId="3" applyFont="1" applyFill="1" applyAlignment="1">
      <alignment horizontal="center"/>
    </xf>
    <xf numFmtId="0" fontId="55" fillId="83" borderId="57" xfId="3" applyFont="1" applyFill="1" applyBorder="1" applyAlignment="1">
      <alignment horizontal="center" vertical="top" wrapText="1"/>
    </xf>
    <xf numFmtId="0" fontId="55" fillId="83" borderId="58" xfId="3" applyFont="1" applyFill="1" applyBorder="1" applyAlignment="1">
      <alignment horizontal="center" vertical="top" wrapText="1"/>
    </xf>
    <xf numFmtId="0" fontId="55" fillId="83" borderId="60" xfId="3" applyFont="1" applyFill="1" applyBorder="1" applyAlignment="1">
      <alignment horizontal="center" vertical="top" wrapText="1"/>
    </xf>
    <xf numFmtId="0" fontId="55" fillId="83" borderId="57" xfId="3" applyFont="1" applyFill="1" applyBorder="1" applyAlignment="1">
      <alignment horizontal="center" vertical="center" wrapText="1"/>
    </xf>
    <xf numFmtId="0" fontId="55" fillId="0" borderId="68" xfId="3" applyFont="1" applyFill="1" applyBorder="1" applyAlignment="1">
      <alignment horizontal="center" vertical="center"/>
    </xf>
    <xf numFmtId="0" fontId="55" fillId="0" borderId="62" xfId="3" applyFont="1" applyFill="1" applyBorder="1" applyAlignment="1">
      <alignment horizontal="center" vertical="center"/>
    </xf>
    <xf numFmtId="0" fontId="55" fillId="0" borderId="78" xfId="3" applyFont="1" applyFill="1" applyBorder="1" applyAlignment="1">
      <alignment horizontal="center" vertical="center"/>
    </xf>
    <xf numFmtId="0" fontId="55" fillId="0" borderId="65" xfId="3" applyFont="1" applyFill="1" applyBorder="1" applyAlignment="1">
      <alignment horizontal="center" vertical="center"/>
    </xf>
    <xf numFmtId="0" fontId="76" fillId="83" borderId="57" xfId="3" applyFont="1" applyFill="1" applyBorder="1" applyAlignment="1">
      <alignment horizontal="center" vertical="center"/>
    </xf>
    <xf numFmtId="0" fontId="76" fillId="83" borderId="58" xfId="3" applyFont="1" applyFill="1" applyBorder="1" applyAlignment="1">
      <alignment horizontal="center" vertical="center"/>
    </xf>
    <xf numFmtId="0" fontId="76" fillId="83" borderId="60" xfId="3" applyFont="1" applyFill="1" applyBorder="1" applyAlignment="1">
      <alignment horizontal="center" vertical="center"/>
    </xf>
    <xf numFmtId="0" fontId="97" fillId="0" borderId="0" xfId="15" applyFont="1" applyFill="1" applyAlignment="1">
      <alignment horizontal="left" wrapText="1"/>
    </xf>
    <xf numFmtId="2" fontId="59" fillId="0" borderId="0" xfId="15" applyNumberFormat="1" applyFont="1" applyFill="1" applyBorder="1" applyAlignment="1">
      <alignment horizontal="right" wrapText="1"/>
    </xf>
    <xf numFmtId="0" fontId="59" fillId="0" borderId="0" xfId="15" applyFont="1" applyFill="1" applyBorder="1" applyAlignment="1">
      <alignment horizontal="right" wrapText="1"/>
    </xf>
    <xf numFmtId="0" fontId="55" fillId="0" borderId="0" xfId="15" applyFont="1" applyFill="1" applyAlignment="1">
      <alignment horizontal="right" wrapText="1"/>
    </xf>
    <xf numFmtId="2" fontId="59" fillId="0" borderId="0" xfId="15" applyNumberFormat="1" applyFont="1" applyFill="1" applyBorder="1" applyAlignment="1">
      <alignment horizontal="left" wrapText="1"/>
    </xf>
    <xf numFmtId="0" fontId="59" fillId="0" borderId="0" xfId="15" applyFont="1" applyFill="1" applyBorder="1" applyAlignment="1">
      <alignment horizontal="left" vertical="top" wrapText="1"/>
    </xf>
    <xf numFmtId="0" fontId="55" fillId="0" borderId="0" xfId="15" applyFont="1" applyFill="1" applyAlignment="1">
      <alignment horizontal="center" wrapText="1"/>
    </xf>
    <xf numFmtId="0" fontId="55" fillId="0" borderId="68" xfId="15" applyFont="1" applyFill="1" applyBorder="1" applyAlignment="1">
      <alignment horizontal="center" vertical="center"/>
    </xf>
    <xf numFmtId="0" fontId="55" fillId="0" borderId="62" xfId="15" applyFont="1" applyFill="1" applyBorder="1" applyAlignment="1">
      <alignment horizontal="center" vertical="center"/>
    </xf>
    <xf numFmtId="0" fontId="55" fillId="0" borderId="65" xfId="15" applyFont="1" applyFill="1" applyBorder="1" applyAlignment="1">
      <alignment horizontal="center" vertical="center"/>
    </xf>
    <xf numFmtId="0" fontId="72" fillId="0" borderId="0" xfId="3" applyFont="1" applyFill="1" applyAlignment="1">
      <alignment horizontal="right"/>
    </xf>
    <xf numFmtId="0" fontId="55" fillId="83" borderId="68" xfId="15" applyFont="1" applyFill="1" applyBorder="1" applyAlignment="1">
      <alignment horizontal="center" wrapText="1"/>
    </xf>
    <xf numFmtId="0" fontId="55" fillId="83" borderId="65" xfId="15" applyFont="1" applyFill="1" applyBorder="1" applyAlignment="1">
      <alignment horizontal="center" wrapText="1"/>
    </xf>
    <xf numFmtId="0" fontId="55" fillId="83" borderId="69" xfId="15" applyFont="1" applyFill="1" applyBorder="1" applyAlignment="1">
      <alignment horizontal="center" wrapText="1"/>
    </xf>
    <xf numFmtId="0" fontId="55" fillId="83" borderId="67" xfId="15" applyFont="1" applyFill="1" applyBorder="1" applyAlignment="1">
      <alignment horizontal="center" wrapText="1"/>
    </xf>
    <xf numFmtId="0" fontId="76" fillId="83" borderId="57" xfId="15" applyFont="1" applyFill="1" applyBorder="1" applyAlignment="1">
      <alignment horizontal="center" vertical="center"/>
    </xf>
    <xf numFmtId="0" fontId="76" fillId="83" borderId="58" xfId="15" applyFont="1" applyFill="1" applyBorder="1" applyAlignment="1">
      <alignment horizontal="center" vertical="center"/>
    </xf>
    <xf numFmtId="0" fontId="76" fillId="83" borderId="60" xfId="15" applyFont="1" applyFill="1" applyBorder="1" applyAlignment="1">
      <alignment horizontal="center" vertical="center"/>
    </xf>
    <xf numFmtId="0" fontId="55" fillId="83" borderId="0" xfId="15" applyFont="1" applyFill="1" applyBorder="1" applyAlignment="1">
      <alignment horizontal="center"/>
    </xf>
    <xf numFmtId="0" fontId="55" fillId="83" borderId="69" xfId="15" applyFont="1" applyFill="1" applyBorder="1" applyAlignment="1">
      <alignment horizontal="center"/>
    </xf>
    <xf numFmtId="0" fontId="55" fillId="83" borderId="0" xfId="15" applyFont="1" applyFill="1" applyBorder="1" applyAlignment="1">
      <alignment horizontal="center" wrapText="1"/>
    </xf>
    <xf numFmtId="0" fontId="55" fillId="83" borderId="70" xfId="15" applyFont="1" applyFill="1" applyBorder="1" applyAlignment="1">
      <alignment horizontal="center" wrapText="1"/>
    </xf>
    <xf numFmtId="0" fontId="55" fillId="83" borderId="55" xfId="15" applyFont="1" applyFill="1" applyBorder="1" applyAlignment="1">
      <alignment horizontal="center"/>
    </xf>
    <xf numFmtId="0" fontId="55" fillId="83" borderId="70" xfId="15" applyFont="1" applyFill="1" applyBorder="1" applyAlignment="1">
      <alignment horizontal="center"/>
    </xf>
    <xf numFmtId="0" fontId="55" fillId="83" borderId="67" xfId="15" applyFont="1" applyFill="1" applyBorder="1" applyAlignment="1">
      <alignment horizontal="center"/>
    </xf>
    <xf numFmtId="0" fontId="55" fillId="83" borderId="62" xfId="15" applyFont="1" applyFill="1" applyBorder="1" applyAlignment="1">
      <alignment horizontal="center" wrapText="1"/>
    </xf>
    <xf numFmtId="0" fontId="55" fillId="83" borderId="57" xfId="15" applyFont="1" applyFill="1" applyBorder="1" applyAlignment="1">
      <alignment horizontal="center"/>
    </xf>
    <xf numFmtId="0" fontId="55" fillId="83" borderId="58" xfId="15" applyFont="1" applyFill="1" applyBorder="1" applyAlignment="1">
      <alignment horizontal="center"/>
    </xf>
    <xf numFmtId="0" fontId="55" fillId="83" borderId="59" xfId="15" applyFont="1" applyFill="1" applyBorder="1" applyAlignment="1">
      <alignment horizontal="center"/>
    </xf>
    <xf numFmtId="0" fontId="55" fillId="83" borderId="60" xfId="15" applyFont="1" applyFill="1" applyBorder="1" applyAlignment="1">
      <alignment horizontal="center"/>
    </xf>
    <xf numFmtId="0" fontId="97" fillId="0" borderId="0" xfId="15" applyFont="1" applyFill="1" applyBorder="1" applyAlignment="1">
      <alignment horizontal="justify" vertical="top" wrapText="1"/>
    </xf>
    <xf numFmtId="0" fontId="55" fillId="83" borderId="65" xfId="15" applyFont="1" applyFill="1" applyBorder="1" applyAlignment="1">
      <alignment horizontal="center"/>
    </xf>
    <xf numFmtId="0" fontId="61" fillId="0" borderId="0" xfId="15" applyFont="1" applyFill="1" applyAlignment="1">
      <alignment horizontal="center"/>
    </xf>
    <xf numFmtId="0" fontId="55" fillId="83" borderId="77" xfId="15" applyFont="1" applyFill="1" applyBorder="1" applyAlignment="1">
      <alignment horizontal="center" wrapText="1"/>
    </xf>
    <xf numFmtId="0" fontId="55" fillId="83" borderId="64" xfId="15" applyFont="1" applyFill="1" applyBorder="1" applyAlignment="1">
      <alignment horizontal="center" wrapText="1"/>
    </xf>
    <xf numFmtId="0" fontId="55" fillId="0" borderId="0" xfId="15" applyFont="1" applyFill="1" applyBorder="1" applyAlignment="1">
      <alignment horizontal="right" wrapText="1"/>
    </xf>
    <xf numFmtId="0" fontId="61" fillId="0" borderId="0" xfId="15" applyFont="1" applyFill="1" applyBorder="1" applyAlignment="1">
      <alignment horizontal="center"/>
    </xf>
    <xf numFmtId="0" fontId="97" fillId="0" borderId="0" xfId="15" applyFont="1" applyFill="1" applyBorder="1" applyAlignment="1">
      <alignment horizontal="left" vertical="justify" wrapText="1"/>
    </xf>
    <xf numFmtId="0" fontId="67" fillId="0" borderId="0" xfId="15" applyFont="1" applyFill="1" applyBorder="1" applyAlignment="1">
      <alignment horizontal="left" vertical="center"/>
    </xf>
    <xf numFmtId="0" fontId="61" fillId="0" borderId="0" xfId="15" applyFont="1" applyFill="1" applyBorder="1" applyAlignment="1">
      <alignment horizontal="center" wrapText="1"/>
    </xf>
    <xf numFmtId="0" fontId="55" fillId="83" borderId="57" xfId="0" applyFont="1" applyFill="1" applyBorder="1" applyAlignment="1">
      <alignment horizontal="center"/>
    </xf>
    <xf numFmtId="0" fontId="55" fillId="83" borderId="60" xfId="0" applyFont="1" applyFill="1" applyBorder="1" applyAlignment="1">
      <alignment horizontal="center"/>
    </xf>
    <xf numFmtId="0" fontId="55" fillId="0" borderId="84" xfId="19" applyFont="1" applyFill="1" applyBorder="1" applyAlignment="1">
      <alignment horizontal="center" vertical="center" wrapText="1"/>
    </xf>
    <xf numFmtId="0" fontId="66" fillId="0" borderId="0" xfId="15" applyFont="1" applyFill="1" applyBorder="1" applyAlignment="1">
      <alignment horizontal="left" vertical="center"/>
    </xf>
    <xf numFmtId="0" fontId="55" fillId="83" borderId="68" xfId="0" applyFont="1" applyFill="1" applyBorder="1" applyAlignment="1">
      <alignment horizontal="center" wrapText="1"/>
    </xf>
    <xf numFmtId="0" fontId="55" fillId="83" borderId="65" xfId="0" applyFont="1" applyFill="1" applyBorder="1" applyAlignment="1">
      <alignment horizontal="center" wrapText="1"/>
    </xf>
    <xf numFmtId="0" fontId="55" fillId="0" borderId="0" xfId="3" applyFont="1" applyFill="1" applyBorder="1" applyAlignment="1">
      <alignment horizontal="left"/>
    </xf>
    <xf numFmtId="0" fontId="55" fillId="0" borderId="0" xfId="15" applyFont="1" applyFill="1" applyBorder="1" applyAlignment="1">
      <alignment horizontal="center" wrapText="1"/>
    </xf>
    <xf numFmtId="0" fontId="55" fillId="0" borderId="0" xfId="15" applyFont="1" applyFill="1" applyBorder="1" applyAlignment="1">
      <alignment horizontal="center"/>
    </xf>
    <xf numFmtId="0" fontId="55" fillId="83" borderId="68" xfId="3" applyFont="1" applyFill="1" applyBorder="1" applyAlignment="1">
      <alignment horizontal="center" wrapText="1"/>
    </xf>
    <xf numFmtId="0" fontId="30" fillId="0" borderId="0" xfId="3" applyFont="1" applyFill="1" applyBorder="1" applyAlignment="1">
      <alignment horizontal="center" vertical="center" wrapText="1"/>
    </xf>
    <xf numFmtId="0" fontId="55" fillId="83" borderId="0" xfId="3" applyFont="1" applyFill="1" applyBorder="1" applyAlignment="1">
      <alignment horizontal="center" wrapText="1"/>
    </xf>
    <xf numFmtId="0" fontId="55" fillId="83" borderId="69" xfId="3" applyFont="1" applyFill="1" applyBorder="1" applyAlignment="1">
      <alignment horizontal="center" wrapText="1"/>
    </xf>
    <xf numFmtId="0" fontId="55" fillId="83" borderId="65" xfId="3" applyFont="1" applyFill="1" applyBorder="1" applyAlignment="1">
      <alignment horizontal="center" wrapText="1"/>
    </xf>
    <xf numFmtId="0" fontId="55" fillId="83" borderId="57" xfId="3" applyFont="1" applyFill="1" applyBorder="1" applyAlignment="1">
      <alignment horizontal="center" wrapText="1"/>
    </xf>
    <xf numFmtId="0" fontId="33" fillId="0" borderId="0" xfId="3" applyFont="1" applyFill="1" applyBorder="1" applyAlignment="1">
      <alignment horizontal="center" wrapText="1"/>
    </xf>
    <xf numFmtId="1" fontId="76" fillId="83" borderId="57" xfId="3" applyNumberFormat="1" applyFont="1" applyFill="1" applyBorder="1" applyAlignment="1">
      <alignment horizontal="center" vertical="center" wrapText="1"/>
    </xf>
    <xf numFmtId="1" fontId="76" fillId="83" borderId="58" xfId="3" applyNumberFormat="1" applyFont="1" applyFill="1" applyBorder="1" applyAlignment="1">
      <alignment horizontal="center" vertical="center" wrapText="1"/>
    </xf>
    <xf numFmtId="1" fontId="76" fillId="83" borderId="60" xfId="3" applyNumberFormat="1" applyFont="1" applyFill="1" applyBorder="1" applyAlignment="1">
      <alignment horizontal="center" vertical="center" wrapText="1"/>
    </xf>
    <xf numFmtId="0" fontId="34" fillId="0" borderId="0" xfId="3" applyFont="1" applyFill="1" applyBorder="1" applyAlignment="1">
      <alignment horizontal="left" wrapText="1"/>
    </xf>
    <xf numFmtId="0" fontId="55" fillId="83" borderId="68" xfId="3" applyFont="1" applyFill="1" applyBorder="1" applyAlignment="1">
      <alignment horizontal="center" vertical="center" wrapText="1"/>
    </xf>
    <xf numFmtId="0" fontId="55" fillId="83" borderId="0" xfId="3" applyFont="1" applyFill="1" applyBorder="1" applyAlignment="1">
      <alignment horizontal="center" vertical="center" wrapText="1"/>
    </xf>
    <xf numFmtId="0" fontId="55" fillId="83" borderId="69" xfId="3" applyFont="1" applyFill="1" applyBorder="1" applyAlignment="1">
      <alignment horizontal="center" vertical="center" wrapText="1"/>
    </xf>
    <xf numFmtId="0" fontId="30" fillId="0" borderId="0" xfId="3" applyFont="1" applyFill="1" applyBorder="1" applyAlignment="1">
      <alignment horizontal="left" wrapText="1"/>
    </xf>
    <xf numFmtId="0" fontId="55" fillId="0" borderId="0" xfId="3" applyFont="1" applyFill="1" applyBorder="1" applyAlignment="1">
      <alignment horizontal="center" vertical="center" wrapText="1"/>
    </xf>
    <xf numFmtId="1" fontId="65" fillId="0" borderId="0" xfId="3" applyNumberFormat="1" applyFont="1" applyFill="1" applyBorder="1" applyAlignment="1">
      <alignment horizontal="center" vertical="top"/>
    </xf>
    <xf numFmtId="1" fontId="68" fillId="0" borderId="0" xfId="3" applyNumberFormat="1" applyFont="1" applyFill="1" applyBorder="1" applyAlignment="1">
      <alignment horizontal="center" vertical="top"/>
    </xf>
    <xf numFmtId="0" fontId="81" fillId="0" borderId="0" xfId="3" applyFont="1" applyFill="1" applyBorder="1" applyAlignment="1">
      <alignment horizontal="left" wrapText="1"/>
    </xf>
    <xf numFmtId="0" fontId="61" fillId="83" borderId="57" xfId="3" applyFont="1" applyFill="1" applyBorder="1" applyAlignment="1">
      <alignment horizontal="center" vertical="center" wrapText="1"/>
    </xf>
    <xf numFmtId="0" fontId="61" fillId="83" borderId="58" xfId="3" applyFont="1" applyFill="1" applyBorder="1" applyAlignment="1">
      <alignment horizontal="center" vertical="center" wrapText="1"/>
    </xf>
    <xf numFmtId="0" fontId="61" fillId="83" borderId="60" xfId="3" applyFont="1" applyFill="1" applyBorder="1" applyAlignment="1">
      <alignment horizontal="center" vertical="center" wrapText="1"/>
    </xf>
    <xf numFmtId="0" fontId="76" fillId="83" borderId="57" xfId="3" applyFont="1" applyFill="1" applyBorder="1" applyAlignment="1">
      <alignment horizontal="center" vertical="center" wrapText="1"/>
    </xf>
    <xf numFmtId="0" fontId="76" fillId="83" borderId="58" xfId="3" applyFont="1" applyFill="1" applyBorder="1" applyAlignment="1">
      <alignment horizontal="center" vertical="center" wrapText="1"/>
    </xf>
    <xf numFmtId="0" fontId="76" fillId="83" borderId="60" xfId="3" applyFont="1" applyFill="1" applyBorder="1" applyAlignment="1">
      <alignment horizontal="center" vertical="center" wrapText="1"/>
    </xf>
    <xf numFmtId="0" fontId="55" fillId="83" borderId="62" xfId="3" applyFont="1" applyFill="1" applyBorder="1" applyAlignment="1">
      <alignment horizontal="right"/>
    </xf>
    <xf numFmtId="0" fontId="55" fillId="83" borderId="65" xfId="3" applyFont="1" applyFill="1" applyBorder="1" applyAlignment="1">
      <alignment horizontal="right"/>
    </xf>
    <xf numFmtId="0" fontId="55" fillId="83" borderId="0" xfId="3" applyFont="1" applyFill="1" applyBorder="1" applyAlignment="1">
      <alignment horizontal="center" vertical="top" wrapText="1"/>
    </xf>
    <xf numFmtId="0" fontId="55" fillId="83" borderId="69" xfId="3" applyFont="1" applyFill="1" applyBorder="1" applyAlignment="1">
      <alignment horizontal="center" vertical="top" wrapText="1"/>
    </xf>
    <xf numFmtId="0" fontId="55" fillId="83" borderId="70" xfId="3" applyFont="1" applyFill="1" applyBorder="1" applyAlignment="1">
      <alignment horizontal="center" vertical="center" wrapText="1"/>
    </xf>
    <xf numFmtId="0" fontId="55" fillId="83" borderId="67" xfId="3" applyFont="1" applyFill="1" applyBorder="1" applyAlignment="1">
      <alignment horizontal="center" vertical="center" wrapText="1"/>
    </xf>
    <xf numFmtId="0" fontId="55" fillId="83" borderId="70" xfId="3" applyFont="1" applyFill="1" applyBorder="1" applyAlignment="1">
      <alignment horizontal="center" vertical="center"/>
    </xf>
    <xf numFmtId="0" fontId="55" fillId="83" borderId="55" xfId="3" applyFont="1" applyFill="1" applyBorder="1" applyAlignment="1">
      <alignment horizontal="center" vertical="center"/>
    </xf>
    <xf numFmtId="0" fontId="55" fillId="83" borderId="67" xfId="3" applyFont="1" applyFill="1" applyBorder="1" applyAlignment="1">
      <alignment horizontal="center" vertical="center"/>
    </xf>
    <xf numFmtId="0" fontId="55" fillId="83" borderId="70" xfId="3" applyFont="1" applyFill="1" applyBorder="1" applyAlignment="1">
      <alignment horizontal="center"/>
    </xf>
    <xf numFmtId="0" fontId="55" fillId="83" borderId="55" xfId="3" applyFont="1" applyFill="1" applyBorder="1" applyAlignment="1">
      <alignment horizontal="center"/>
    </xf>
    <xf numFmtId="0" fontId="55" fillId="83" borderId="67" xfId="3" applyFont="1" applyFill="1" applyBorder="1" applyAlignment="1">
      <alignment horizontal="center"/>
    </xf>
    <xf numFmtId="0" fontId="83" fillId="0" borderId="0" xfId="3" applyFont="1" applyFill="1" applyAlignment="1">
      <alignment horizontal="center" vertical="center" textRotation="180"/>
    </xf>
    <xf numFmtId="0" fontId="76" fillId="83" borderId="57" xfId="3" applyFont="1" applyFill="1" applyBorder="1" applyAlignment="1">
      <alignment horizontal="center" vertical="top"/>
    </xf>
    <xf numFmtId="0" fontId="76" fillId="83" borderId="58" xfId="3" applyFont="1" applyFill="1" applyBorder="1" applyAlignment="1">
      <alignment horizontal="center" vertical="top"/>
    </xf>
    <xf numFmtId="0" fontId="76" fillId="83" borderId="60" xfId="3" applyFont="1" applyFill="1" applyBorder="1" applyAlignment="1">
      <alignment horizontal="center" vertical="top"/>
    </xf>
    <xf numFmtId="0" fontId="78" fillId="83" borderId="0" xfId="19" applyFont="1" applyFill="1" applyBorder="1" applyAlignment="1">
      <alignment horizontal="center"/>
    </xf>
    <xf numFmtId="0" fontId="78" fillId="83" borderId="69" xfId="19" applyFont="1" applyFill="1" applyBorder="1" applyAlignment="1">
      <alignment horizontal="center"/>
    </xf>
    <xf numFmtId="0" fontId="31" fillId="0" borderId="0" xfId="19" applyFont="1" applyFill="1" applyAlignment="1">
      <alignment horizontal="center" vertical="center" textRotation="180"/>
    </xf>
    <xf numFmtId="0" fontId="38" fillId="0" borderId="55" xfId="19" applyFont="1" applyFill="1" applyBorder="1" applyAlignment="1">
      <alignment horizontal="center" vertical="top"/>
    </xf>
    <xf numFmtId="0" fontId="55" fillId="83" borderId="57" xfId="19" applyFont="1" applyFill="1" applyBorder="1" applyAlignment="1">
      <alignment horizontal="center" vertical="center" wrapText="1"/>
    </xf>
    <xf numFmtId="0" fontId="55" fillId="83" borderId="58" xfId="19" applyFont="1" applyFill="1" applyBorder="1" applyAlignment="1">
      <alignment horizontal="center" vertical="center" wrapText="1"/>
    </xf>
    <xf numFmtId="0" fontId="55" fillId="83" borderId="59" xfId="19" applyFont="1" applyFill="1" applyBorder="1" applyAlignment="1">
      <alignment horizontal="center" vertical="center" wrapText="1"/>
    </xf>
    <xf numFmtId="0" fontId="55" fillId="83" borderId="60" xfId="19" applyFont="1" applyFill="1" applyBorder="1" applyAlignment="1">
      <alignment horizontal="center" vertical="center" wrapText="1"/>
    </xf>
    <xf numFmtId="0" fontId="68" fillId="83" borderId="0" xfId="19" applyFont="1" applyFill="1" applyBorder="1" applyAlignment="1">
      <alignment horizontal="center"/>
    </xf>
    <xf numFmtId="0" fontId="188" fillId="83" borderId="0" xfId="19" applyFont="1" applyFill="1" applyBorder="1" applyAlignment="1">
      <alignment horizontal="center"/>
    </xf>
    <xf numFmtId="0" fontId="55" fillId="83" borderId="0" xfId="19" applyFont="1" applyFill="1" applyBorder="1" applyAlignment="1">
      <alignment horizontal="center"/>
    </xf>
    <xf numFmtId="0" fontId="55" fillId="83" borderId="69" xfId="19" applyFont="1" applyFill="1" applyBorder="1" applyAlignment="1">
      <alignment horizontal="center"/>
    </xf>
    <xf numFmtId="0" fontId="78" fillId="83" borderId="105" xfId="19" applyFont="1" applyFill="1" applyBorder="1" applyAlignment="1">
      <alignment horizontal="center"/>
    </xf>
    <xf numFmtId="0" fontId="76" fillId="83" borderId="57" xfId="19" applyFont="1" applyFill="1" applyBorder="1" applyAlignment="1">
      <alignment horizontal="center" vertical="top"/>
    </xf>
    <xf numFmtId="0" fontId="76" fillId="83" borderId="58" xfId="19" applyFont="1" applyFill="1" applyBorder="1" applyAlignment="1">
      <alignment horizontal="center" vertical="top"/>
    </xf>
    <xf numFmtId="0" fontId="76" fillId="83" borderId="60" xfId="19" applyFont="1" applyFill="1" applyBorder="1" applyAlignment="1">
      <alignment horizontal="center" vertical="top"/>
    </xf>
    <xf numFmtId="0" fontId="55" fillId="83" borderId="0" xfId="19" applyFont="1" applyFill="1" applyBorder="1" applyAlignment="1">
      <alignment horizontal="center" wrapText="1"/>
    </xf>
    <xf numFmtId="0" fontId="55" fillId="83" borderId="69" xfId="19" applyFont="1" applyFill="1" applyBorder="1" applyAlignment="1">
      <alignment horizontal="center" wrapText="1"/>
    </xf>
    <xf numFmtId="0" fontId="55" fillId="83" borderId="57" xfId="19" applyFont="1" applyFill="1" applyBorder="1" applyAlignment="1">
      <alignment horizontal="center" wrapText="1"/>
    </xf>
    <xf numFmtId="0" fontId="55" fillId="83" borderId="58" xfId="19" applyFont="1" applyFill="1" applyBorder="1" applyAlignment="1">
      <alignment horizontal="center" wrapText="1"/>
    </xf>
    <xf numFmtId="0" fontId="55" fillId="83" borderId="60" xfId="19" applyFont="1" applyFill="1" applyBorder="1" applyAlignment="1">
      <alignment horizontal="center" wrapText="1"/>
    </xf>
    <xf numFmtId="0" fontId="76" fillId="83" borderId="57" xfId="19" applyFont="1" applyFill="1" applyBorder="1" applyAlignment="1">
      <alignment horizontal="center" vertical="center"/>
    </xf>
    <xf numFmtId="0" fontId="76" fillId="83" borderId="58" xfId="19" applyFont="1" applyFill="1" applyBorder="1" applyAlignment="1">
      <alignment horizontal="center" vertical="center"/>
    </xf>
    <xf numFmtId="0" fontId="76" fillId="83" borderId="60" xfId="19" applyFont="1" applyFill="1" applyBorder="1" applyAlignment="1">
      <alignment horizontal="center" vertical="center"/>
    </xf>
    <xf numFmtId="0" fontId="55" fillId="83" borderId="0" xfId="19" applyFont="1" applyFill="1" applyBorder="1" applyAlignment="1">
      <alignment horizontal="center" vertical="top"/>
    </xf>
    <xf numFmtId="0" fontId="55" fillId="83" borderId="63" xfId="19" applyFont="1" applyFill="1" applyBorder="1" applyAlignment="1">
      <alignment horizontal="center" vertical="top"/>
    </xf>
    <xf numFmtId="0" fontId="68" fillId="83" borderId="63" xfId="19" applyFont="1" applyFill="1" applyBorder="1" applyAlignment="1">
      <alignment horizontal="center"/>
    </xf>
    <xf numFmtId="165" fontId="55" fillId="83" borderId="0" xfId="19" applyNumberFormat="1" applyFont="1" applyFill="1" applyBorder="1" applyAlignment="1">
      <alignment horizontal="center" vertical="center"/>
    </xf>
    <xf numFmtId="165" fontId="55" fillId="83" borderId="69" xfId="19" applyNumberFormat="1" applyFont="1" applyFill="1" applyBorder="1" applyAlignment="1">
      <alignment horizontal="center" vertical="center"/>
    </xf>
    <xf numFmtId="0" fontId="55" fillId="0" borderId="0" xfId="19" applyFont="1" applyFill="1" applyBorder="1" applyAlignment="1">
      <alignment horizontal="center"/>
    </xf>
    <xf numFmtId="0" fontId="55" fillId="0" borderId="69" xfId="19" applyFont="1" applyFill="1" applyBorder="1" applyAlignment="1">
      <alignment horizontal="center"/>
    </xf>
    <xf numFmtId="0" fontId="55" fillId="83" borderId="69" xfId="19" applyFont="1" applyFill="1" applyBorder="1" applyAlignment="1">
      <alignment horizontal="center" vertical="top"/>
    </xf>
    <xf numFmtId="0" fontId="55" fillId="83" borderId="63" xfId="3" applyFont="1" applyFill="1" applyBorder="1" applyAlignment="1">
      <alignment horizontal="center" wrapText="1"/>
    </xf>
    <xf numFmtId="0" fontId="55" fillId="83" borderId="70" xfId="3" applyFont="1" applyFill="1" applyBorder="1" applyAlignment="1">
      <alignment horizontal="center" wrapText="1"/>
    </xf>
    <xf numFmtId="0" fontId="55" fillId="83" borderId="67" xfId="3" applyFont="1" applyFill="1" applyBorder="1" applyAlignment="1">
      <alignment horizontal="center" wrapText="1"/>
    </xf>
    <xf numFmtId="0" fontId="55" fillId="0" borderId="0" xfId="3" applyFont="1" applyFill="1" applyBorder="1" applyAlignment="1">
      <alignment horizontal="left" vertical="top" wrapText="1"/>
    </xf>
    <xf numFmtId="167" fontId="79" fillId="0" borderId="0" xfId="56" applyNumberFormat="1" applyFont="1" applyFill="1" applyBorder="1" applyAlignment="1">
      <alignment horizontal="center" wrapText="1"/>
    </xf>
    <xf numFmtId="0" fontId="79" fillId="0" borderId="0" xfId="56" applyFont="1" applyFill="1" applyBorder="1" applyAlignment="1">
      <alignment horizontal="center" wrapText="1"/>
    </xf>
    <xf numFmtId="14" fontId="55" fillId="83" borderId="68" xfId="3" applyNumberFormat="1" applyFont="1" applyFill="1" applyBorder="1" applyAlignment="1">
      <alignment horizontal="center" textRotation="90" wrapText="1"/>
    </xf>
    <xf numFmtId="14" fontId="55" fillId="83" borderId="62" xfId="3" applyNumberFormat="1" applyFont="1" applyFill="1" applyBorder="1" applyAlignment="1">
      <alignment horizontal="center" textRotation="90" wrapText="1"/>
    </xf>
    <xf numFmtId="14" fontId="55" fillId="83" borderId="65" xfId="3" applyNumberFormat="1" applyFont="1" applyFill="1" applyBorder="1" applyAlignment="1">
      <alignment horizontal="center" textRotation="90" wrapText="1"/>
    </xf>
    <xf numFmtId="0" fontId="97" fillId="0" borderId="0" xfId="0" applyFont="1" applyFill="1" applyAlignment="1">
      <alignment horizontal="left" vertical="top" wrapText="1"/>
    </xf>
    <xf numFmtId="0" fontId="55" fillId="0" borderId="0" xfId="0" applyFont="1" applyFill="1" applyBorder="1" applyAlignment="1">
      <alignment horizontal="right"/>
    </xf>
    <xf numFmtId="0" fontId="55" fillId="0" borderId="70" xfId="58" applyFont="1" applyFill="1" applyBorder="1" applyAlignment="1">
      <alignment horizontal="left"/>
    </xf>
    <xf numFmtId="0" fontId="55" fillId="0" borderId="55" xfId="58" applyFont="1" applyFill="1" applyBorder="1" applyAlignment="1">
      <alignment horizontal="left"/>
    </xf>
    <xf numFmtId="0" fontId="55" fillId="0" borderId="82" xfId="58" applyFont="1" applyFill="1" applyBorder="1" applyAlignment="1">
      <alignment horizontal="left"/>
    </xf>
    <xf numFmtId="0" fontId="76" fillId="83" borderId="57" xfId="0" applyNumberFormat="1" applyFont="1" applyFill="1" applyBorder="1" applyAlignment="1">
      <alignment horizontal="center" vertical="center"/>
    </xf>
    <xf numFmtId="0" fontId="76" fillId="83" borderId="58" xfId="0" applyNumberFormat="1" applyFont="1" applyFill="1" applyBorder="1" applyAlignment="1">
      <alignment horizontal="center" vertical="center"/>
    </xf>
    <xf numFmtId="0" fontId="76" fillId="83" borderId="60" xfId="0" applyNumberFormat="1" applyFont="1" applyFill="1" applyBorder="1" applyAlignment="1">
      <alignment horizontal="center" vertical="center"/>
    </xf>
    <xf numFmtId="167" fontId="93" fillId="0" borderId="0" xfId="3" applyNumberFormat="1" applyFont="1" applyFill="1" applyBorder="1" applyAlignment="1">
      <alignment horizontal="center" wrapText="1"/>
    </xf>
    <xf numFmtId="0" fontId="55" fillId="0" borderId="0" xfId="3" applyFont="1" applyFill="1" applyAlignment="1">
      <alignment horizontal="center" wrapText="1"/>
    </xf>
    <xf numFmtId="167" fontId="92" fillId="36" borderId="0" xfId="3" applyNumberFormat="1" applyFont="1" applyFill="1" applyBorder="1" applyAlignment="1">
      <alignment horizontal="center" vertical="center" wrapText="1"/>
    </xf>
    <xf numFmtId="0" fontId="55" fillId="0" borderId="0" xfId="3" applyFont="1" applyFill="1" applyAlignment="1">
      <alignment horizontal="left"/>
    </xf>
    <xf numFmtId="167" fontId="63" fillId="0" borderId="0" xfId="3" applyNumberFormat="1" applyFont="1" applyFill="1" applyBorder="1" applyAlignment="1">
      <alignment horizontal="center" wrapText="1"/>
    </xf>
    <xf numFmtId="0" fontId="66" fillId="0" borderId="0" xfId="3" applyFont="1" applyFill="1" applyAlignment="1">
      <alignment horizontal="center"/>
    </xf>
    <xf numFmtId="49" fontId="55" fillId="0" borderId="0" xfId="3" applyNumberFormat="1" applyFont="1" applyFill="1" applyBorder="1" applyAlignment="1">
      <alignment horizontal="center"/>
    </xf>
    <xf numFmtId="167" fontId="89" fillId="0" borderId="0" xfId="3" applyNumberFormat="1" applyFont="1" applyFill="1" applyBorder="1" applyAlignment="1">
      <alignment horizontal="center" wrapText="1"/>
    </xf>
    <xf numFmtId="0" fontId="65" fillId="0" borderId="0" xfId="3" applyFont="1" applyFill="1" applyAlignment="1">
      <alignment horizontal="center" wrapText="1"/>
    </xf>
    <xf numFmtId="0" fontId="66" fillId="0" borderId="0" xfId="0" applyFont="1" applyFill="1" applyBorder="1" applyAlignment="1">
      <alignment horizontal="left"/>
    </xf>
    <xf numFmtId="0" fontId="55" fillId="0" borderId="68" xfId="95" applyFont="1" applyFill="1" applyBorder="1" applyAlignment="1">
      <alignment horizontal="center" vertical="center"/>
    </xf>
    <xf numFmtId="0" fontId="55" fillId="0" borderId="62" xfId="95" applyFont="1" applyFill="1" applyBorder="1" applyAlignment="1">
      <alignment horizontal="center" vertical="center"/>
    </xf>
    <xf numFmtId="0" fontId="55" fillId="0" borderId="65" xfId="95" applyFont="1" applyFill="1" applyBorder="1" applyAlignment="1">
      <alignment horizontal="center" vertical="center"/>
    </xf>
    <xf numFmtId="20" fontId="55" fillId="0" borderId="57" xfId="3" applyNumberFormat="1" applyFont="1" applyFill="1" applyBorder="1" applyAlignment="1">
      <alignment horizontal="left" vertical="center"/>
    </xf>
    <xf numFmtId="20" fontId="55" fillId="0" borderId="60" xfId="3" applyNumberFormat="1" applyFont="1" applyFill="1" applyBorder="1" applyAlignment="1">
      <alignment horizontal="left" vertical="center"/>
    </xf>
    <xf numFmtId="14" fontId="55" fillId="83" borderId="57" xfId="3" applyNumberFormat="1" applyFont="1" applyFill="1" applyBorder="1" applyAlignment="1">
      <alignment horizontal="center" wrapText="1"/>
    </xf>
    <xf numFmtId="14" fontId="55" fillId="83" borderId="60" xfId="3" applyNumberFormat="1" applyFont="1" applyFill="1" applyBorder="1" applyAlignment="1">
      <alignment horizontal="center" wrapText="1"/>
    </xf>
    <xf numFmtId="0" fontId="55" fillId="0" borderId="0" xfId="3" applyFont="1" applyFill="1" applyBorder="1" applyAlignment="1">
      <alignment horizontal="center" vertical="top" wrapText="1"/>
    </xf>
    <xf numFmtId="0" fontId="55" fillId="0" borderId="0" xfId="95" applyFont="1" applyFill="1" applyBorder="1" applyAlignment="1">
      <alignment horizontal="center" vertical="center"/>
    </xf>
    <xf numFmtId="14" fontId="55" fillId="0" borderId="0" xfId="3" applyNumberFormat="1" applyFont="1" applyFill="1" applyBorder="1" applyAlignment="1">
      <alignment horizontal="center" wrapText="1"/>
    </xf>
    <xf numFmtId="0" fontId="97" fillId="0" borderId="0" xfId="3" applyFont="1" applyFill="1" applyBorder="1" applyAlignment="1">
      <alignment horizontal="right"/>
    </xf>
    <xf numFmtId="164" fontId="55" fillId="0" borderId="0" xfId="1" applyNumberFormat="1" applyFont="1" applyFill="1" applyBorder="1" applyAlignment="1">
      <alignment horizontal="center"/>
    </xf>
    <xf numFmtId="0" fontId="55" fillId="83" borderId="62" xfId="3" applyFont="1" applyFill="1" applyBorder="1" applyAlignment="1">
      <alignment horizontal="center" wrapText="1"/>
    </xf>
    <xf numFmtId="1" fontId="55" fillId="83" borderId="57" xfId="3" applyNumberFormat="1" applyFont="1" applyFill="1" applyBorder="1" applyAlignment="1">
      <alignment horizontal="center" vertical="center" wrapText="1"/>
    </xf>
    <xf numFmtId="1" fontId="55" fillId="83" borderId="58" xfId="3" applyNumberFormat="1" applyFont="1" applyFill="1" applyBorder="1" applyAlignment="1">
      <alignment horizontal="center" vertical="center" wrapText="1"/>
    </xf>
    <xf numFmtId="1" fontId="55" fillId="83" borderId="60" xfId="3" applyNumberFormat="1" applyFont="1" applyFill="1" applyBorder="1" applyAlignment="1">
      <alignment horizontal="center" vertical="center" wrapText="1"/>
    </xf>
    <xf numFmtId="0" fontId="100" fillId="0" borderId="0" xfId="3" applyFont="1" applyFill="1" applyBorder="1" applyAlignment="1">
      <alignment horizontal="left"/>
    </xf>
    <xf numFmtId="0" fontId="100" fillId="0" borderId="0" xfId="3" applyFont="1" applyFill="1" applyBorder="1" applyAlignment="1">
      <alignment horizontal="left" vertical="top" wrapText="1"/>
    </xf>
    <xf numFmtId="1" fontId="55" fillId="83" borderId="70" xfId="3" applyNumberFormat="1" applyFont="1" applyFill="1" applyBorder="1" applyAlignment="1">
      <alignment horizontal="center" wrapText="1"/>
    </xf>
    <xf numFmtId="1" fontId="55" fillId="83" borderId="67" xfId="3" applyNumberFormat="1" applyFont="1" applyFill="1" applyBorder="1" applyAlignment="1">
      <alignment horizontal="center" wrapText="1"/>
    </xf>
    <xf numFmtId="1" fontId="55" fillId="83" borderId="55" xfId="3" applyNumberFormat="1" applyFont="1" applyFill="1" applyBorder="1" applyAlignment="1">
      <alignment horizontal="center" wrapText="1"/>
    </xf>
    <xf numFmtId="1" fontId="55" fillId="83" borderId="114" xfId="3" applyNumberFormat="1" applyFont="1" applyFill="1" applyBorder="1" applyAlignment="1">
      <alignment horizontal="center" wrapText="1"/>
    </xf>
    <xf numFmtId="1" fontId="55" fillId="0" borderId="0" xfId="3" applyNumberFormat="1" applyFont="1" applyFill="1" applyBorder="1" applyAlignment="1">
      <alignment horizontal="left" vertical="center"/>
    </xf>
    <xf numFmtId="1" fontId="61" fillId="83" borderId="58" xfId="3" applyNumberFormat="1" applyFont="1" applyFill="1" applyBorder="1" applyAlignment="1">
      <alignment horizontal="center" vertical="top" wrapText="1"/>
    </xf>
    <xf numFmtId="0" fontId="61" fillId="83" borderId="58" xfId="3" applyFont="1" applyFill="1" applyBorder="1" applyAlignment="1">
      <alignment horizontal="center" vertical="top" wrapText="1"/>
    </xf>
    <xf numFmtId="0" fontId="61" fillId="83" borderId="60" xfId="3" applyFont="1" applyFill="1" applyBorder="1" applyAlignment="1">
      <alignment horizontal="center" vertical="top" wrapText="1"/>
    </xf>
    <xf numFmtId="1" fontId="55" fillId="83" borderId="58" xfId="3" applyNumberFormat="1" applyFont="1" applyFill="1" applyBorder="1" applyAlignment="1">
      <alignment horizontal="center" wrapText="1"/>
    </xf>
    <xf numFmtId="1" fontId="55" fillId="83" borderId="59" xfId="3" applyNumberFormat="1" applyFont="1" applyFill="1" applyBorder="1" applyAlignment="1">
      <alignment horizontal="center" wrapText="1"/>
    </xf>
    <xf numFmtId="0" fontId="76" fillId="83" borderId="57" xfId="3" applyFont="1" applyFill="1" applyBorder="1" applyAlignment="1">
      <alignment horizontal="center" vertical="top" wrapText="1"/>
    </xf>
    <xf numFmtId="0" fontId="76" fillId="83" borderId="58" xfId="3" applyFont="1" applyFill="1" applyBorder="1" applyAlignment="1">
      <alignment horizontal="center" vertical="top" wrapText="1"/>
    </xf>
    <xf numFmtId="0" fontId="76" fillId="83" borderId="60" xfId="3" applyFont="1" applyFill="1" applyBorder="1" applyAlignment="1">
      <alignment horizontal="center" vertical="top" wrapText="1"/>
    </xf>
    <xf numFmtId="0" fontId="61" fillId="83" borderId="0" xfId="3" applyFont="1" applyFill="1" applyBorder="1" applyAlignment="1">
      <alignment horizontal="center" vertical="center"/>
    </xf>
    <xf numFmtId="0" fontId="61" fillId="83" borderId="105" xfId="3" applyFont="1" applyFill="1" applyBorder="1" applyAlignment="1">
      <alignment horizontal="center" vertical="center"/>
    </xf>
    <xf numFmtId="0" fontId="61" fillId="83" borderId="55" xfId="3" applyFont="1" applyFill="1" applyBorder="1" applyAlignment="1">
      <alignment horizontal="center" vertical="center"/>
    </xf>
    <xf numFmtId="0" fontId="61" fillId="83" borderId="66" xfId="3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horizontal="left" vertical="center" wrapText="1"/>
    </xf>
    <xf numFmtId="0" fontId="76" fillId="83" borderId="57" xfId="0" applyFont="1" applyFill="1" applyBorder="1" applyAlignment="1">
      <alignment horizontal="center" vertical="center"/>
    </xf>
    <xf numFmtId="0" fontId="76" fillId="83" borderId="60" xfId="0" applyFont="1" applyFill="1" applyBorder="1" applyAlignment="1">
      <alignment horizontal="center" vertical="center"/>
    </xf>
    <xf numFmtId="1" fontId="61" fillId="83" borderId="57" xfId="0" applyNumberFormat="1" applyFont="1" applyFill="1" applyBorder="1" applyAlignment="1">
      <alignment horizontal="center" vertical="center" wrapText="1"/>
    </xf>
    <xf numFmtId="1" fontId="61" fillId="83" borderId="58" xfId="0" applyNumberFormat="1" applyFont="1" applyFill="1" applyBorder="1" applyAlignment="1">
      <alignment horizontal="center" vertical="center" wrapText="1"/>
    </xf>
    <xf numFmtId="1" fontId="61" fillId="83" borderId="60" xfId="0" applyNumberFormat="1" applyFont="1" applyFill="1" applyBorder="1" applyAlignment="1">
      <alignment horizontal="center" vertical="center" wrapText="1"/>
    </xf>
    <xf numFmtId="1" fontId="55" fillId="0" borderId="0" xfId="0" applyNumberFormat="1" applyFont="1" applyFill="1" applyAlignment="1">
      <alignment horizontal="center" vertical="center" wrapText="1"/>
    </xf>
    <xf numFmtId="0" fontId="55" fillId="0" borderId="57" xfId="0" applyFont="1" applyFill="1" applyBorder="1" applyAlignment="1">
      <alignment horizontal="right"/>
    </xf>
    <xf numFmtId="0" fontId="55" fillId="0" borderId="60" xfId="0" applyFont="1" applyFill="1" applyBorder="1" applyAlignment="1">
      <alignment horizontal="right"/>
    </xf>
    <xf numFmtId="0" fontId="55" fillId="5" borderId="57" xfId="0" applyFont="1" applyFill="1" applyBorder="1" applyAlignment="1">
      <alignment horizontal="right"/>
    </xf>
    <xf numFmtId="0" fontId="55" fillId="5" borderId="60" xfId="0" applyFont="1" applyFill="1" applyBorder="1" applyAlignment="1">
      <alignment horizontal="right"/>
    </xf>
    <xf numFmtId="1" fontId="55" fillId="0" borderId="115" xfId="0" applyNumberFormat="1" applyFont="1" applyFill="1" applyBorder="1" applyAlignment="1">
      <alignment horizontal="right" vertical="center" wrapText="1"/>
    </xf>
    <xf numFmtId="1" fontId="55" fillId="0" borderId="69" xfId="0" applyNumberFormat="1" applyFont="1" applyFill="1" applyBorder="1" applyAlignment="1">
      <alignment horizontal="right" vertical="center" wrapText="1"/>
    </xf>
    <xf numFmtId="1" fontId="55" fillId="0" borderId="70" xfId="0" applyNumberFormat="1" applyFont="1" applyFill="1" applyBorder="1" applyAlignment="1">
      <alignment horizontal="right" vertical="center" wrapText="1"/>
    </xf>
    <xf numFmtId="1" fontId="55" fillId="0" borderId="67" xfId="0" applyNumberFormat="1" applyFont="1" applyFill="1" applyBorder="1" applyAlignment="1">
      <alignment horizontal="right" vertical="center" wrapText="1"/>
    </xf>
    <xf numFmtId="0" fontId="55" fillId="83" borderId="0" xfId="0" applyFont="1" applyFill="1" applyBorder="1" applyAlignment="1">
      <alignment horizontal="center" vertical="top" wrapText="1"/>
    </xf>
    <xf numFmtId="0" fontId="55" fillId="83" borderId="69" xfId="0" applyFont="1" applyFill="1" applyBorder="1" applyAlignment="1">
      <alignment horizontal="center" vertical="top" wrapText="1"/>
    </xf>
    <xf numFmtId="0" fontId="76" fillId="83" borderId="57" xfId="0" applyFont="1" applyFill="1" applyBorder="1" applyAlignment="1">
      <alignment horizontal="center" vertical="center" wrapText="1"/>
    </xf>
    <xf numFmtId="0" fontId="76" fillId="83" borderId="58" xfId="0" applyFont="1" applyFill="1" applyBorder="1" applyAlignment="1">
      <alignment horizontal="center" vertical="center" wrapText="1"/>
    </xf>
    <xf numFmtId="0" fontId="76" fillId="83" borderId="60" xfId="0" applyFont="1" applyFill="1" applyBorder="1" applyAlignment="1">
      <alignment horizontal="center" vertical="center" wrapText="1"/>
    </xf>
    <xf numFmtId="0" fontId="55" fillId="83" borderId="0" xfId="0" applyFont="1" applyFill="1" applyBorder="1" applyAlignment="1">
      <alignment horizontal="center" vertical="center" wrapText="1"/>
    </xf>
    <xf numFmtId="0" fontId="55" fillId="83" borderId="69" xfId="0" applyFont="1" applyFill="1" applyBorder="1" applyAlignment="1">
      <alignment horizontal="center" vertical="center" wrapText="1"/>
    </xf>
    <xf numFmtId="0" fontId="55" fillId="83" borderId="70" xfId="0" applyFont="1" applyFill="1" applyBorder="1" applyAlignment="1">
      <alignment horizontal="center" vertical="center" wrapText="1"/>
    </xf>
    <xf numFmtId="0" fontId="55" fillId="83" borderId="55" xfId="0" applyFont="1" applyFill="1" applyBorder="1" applyAlignment="1">
      <alignment horizontal="center" vertical="center" wrapText="1"/>
    </xf>
    <xf numFmtId="0" fontId="55" fillId="83" borderId="67" xfId="0" applyFont="1" applyFill="1" applyBorder="1" applyAlignment="1">
      <alignment horizontal="center" vertical="center" wrapText="1"/>
    </xf>
    <xf numFmtId="0" fontId="78" fillId="83" borderId="0" xfId="0" applyFont="1" applyFill="1" applyBorder="1" applyAlignment="1">
      <alignment horizontal="center" vertical="center" wrapText="1"/>
    </xf>
    <xf numFmtId="0" fontId="78" fillId="83" borderId="69" xfId="0" applyFont="1" applyFill="1" applyBorder="1" applyAlignment="1">
      <alignment horizontal="center" vertical="center" wrapText="1"/>
    </xf>
    <xf numFmtId="0" fontId="78" fillId="83" borderId="55" xfId="0" applyFont="1" applyFill="1" applyBorder="1" applyAlignment="1">
      <alignment horizontal="center" vertical="center" wrapText="1"/>
    </xf>
    <xf numFmtId="0" fontId="78" fillId="83" borderId="67" xfId="0" applyFont="1" applyFill="1" applyBorder="1" applyAlignment="1">
      <alignment horizontal="center" vertical="center" wrapText="1"/>
    </xf>
    <xf numFmtId="0" fontId="78" fillId="83" borderId="68" xfId="0" applyFont="1" applyFill="1" applyBorder="1" applyAlignment="1">
      <alignment horizontal="center" wrapText="1"/>
    </xf>
    <xf numFmtId="0" fontId="78" fillId="83" borderId="65" xfId="0" applyFont="1" applyFill="1" applyBorder="1" applyAlignment="1">
      <alignment horizontal="center" wrapText="1"/>
    </xf>
    <xf numFmtId="0" fontId="55" fillId="0" borderId="6" xfId="0" applyFont="1" applyFill="1" applyBorder="1" applyAlignment="1">
      <alignment horizontal="right" vertical="center"/>
    </xf>
    <xf numFmtId="0" fontId="55" fillId="0" borderId="80" xfId="0" applyFont="1" applyFill="1" applyBorder="1" applyAlignment="1">
      <alignment horizontal="right" vertical="center"/>
    </xf>
    <xf numFmtId="0" fontId="55" fillId="83" borderId="62" xfId="0" applyFont="1" applyFill="1" applyBorder="1" applyAlignment="1">
      <alignment horizontal="center" wrapText="1"/>
    </xf>
    <xf numFmtId="0" fontId="55" fillId="0" borderId="115" xfId="0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center" vertical="center" wrapText="1"/>
    </xf>
    <xf numFmtId="0" fontId="55" fillId="0" borderId="69" xfId="0" applyFont="1" applyFill="1" applyBorder="1" applyAlignment="1">
      <alignment horizontal="center" vertical="center" wrapText="1"/>
    </xf>
    <xf numFmtId="0" fontId="55" fillId="0" borderId="115" xfId="0" applyFont="1" applyFill="1" applyBorder="1" applyAlignment="1">
      <alignment horizontal="center" wrapText="1"/>
    </xf>
    <xf numFmtId="0" fontId="55" fillId="0" borderId="0" xfId="0" applyFont="1" applyFill="1" applyBorder="1" applyAlignment="1">
      <alignment horizontal="center" wrapText="1"/>
    </xf>
    <xf numFmtId="0" fontId="55" fillId="0" borderId="115" xfId="0" applyFont="1" applyFill="1" applyBorder="1" applyAlignment="1">
      <alignment horizontal="left" vertical="center"/>
    </xf>
    <xf numFmtId="0" fontId="55" fillId="0" borderId="0" xfId="0" applyFont="1" applyFill="1" applyBorder="1" applyAlignment="1">
      <alignment horizontal="left" vertical="center"/>
    </xf>
    <xf numFmtId="0" fontId="55" fillId="0" borderId="69" xfId="0" applyFont="1" applyFill="1" applyBorder="1" applyAlignment="1">
      <alignment horizontal="left" vertical="center"/>
    </xf>
    <xf numFmtId="0" fontId="55" fillId="0" borderId="115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horizontal="center" vertical="center"/>
    </xf>
    <xf numFmtId="0" fontId="78" fillId="83" borderId="0" xfId="0" applyFont="1" applyFill="1" applyBorder="1" applyAlignment="1">
      <alignment horizontal="center" vertical="top" wrapText="1"/>
    </xf>
    <xf numFmtId="0" fontId="78" fillId="83" borderId="69" xfId="0" applyFont="1" applyFill="1" applyBorder="1" applyAlignment="1">
      <alignment horizontal="center" vertical="top" wrapText="1"/>
    </xf>
    <xf numFmtId="0" fontId="55" fillId="83" borderId="77" xfId="0" applyFont="1" applyFill="1" applyBorder="1" applyAlignment="1">
      <alignment horizontal="center" wrapText="1"/>
    </xf>
    <xf numFmtId="0" fontId="55" fillId="83" borderId="61" xfId="0" applyFont="1" applyFill="1" applyBorder="1" applyAlignment="1">
      <alignment horizontal="center" wrapText="1"/>
    </xf>
    <xf numFmtId="0" fontId="55" fillId="83" borderId="64" xfId="0" applyFont="1" applyFill="1" applyBorder="1" applyAlignment="1">
      <alignment horizontal="center" wrapText="1"/>
    </xf>
    <xf numFmtId="0" fontId="55" fillId="83" borderId="0" xfId="0" applyFont="1" applyFill="1" applyBorder="1" applyAlignment="1">
      <alignment horizontal="right" wrapText="1"/>
    </xf>
    <xf numFmtId="0" fontId="55" fillId="83" borderId="63" xfId="0" applyFont="1" applyFill="1" applyBorder="1" applyAlignment="1">
      <alignment horizontal="right" wrapText="1"/>
    </xf>
    <xf numFmtId="0" fontId="55" fillId="83" borderId="55" xfId="0" applyFont="1" applyFill="1" applyBorder="1" applyAlignment="1">
      <alignment horizontal="right" wrapText="1"/>
    </xf>
    <xf numFmtId="0" fontId="55" fillId="83" borderId="67" xfId="0" applyFont="1" applyFill="1" applyBorder="1" applyAlignment="1">
      <alignment horizontal="right" wrapText="1"/>
    </xf>
    <xf numFmtId="0" fontId="66" fillId="0" borderId="0" xfId="3" applyFont="1" applyFill="1" applyBorder="1" applyAlignment="1">
      <alignment horizontal="left"/>
    </xf>
    <xf numFmtId="0" fontId="55" fillId="83" borderId="57" xfId="3" applyFont="1" applyFill="1" applyBorder="1" applyAlignment="1">
      <alignment horizontal="center"/>
    </xf>
    <xf numFmtId="0" fontId="55" fillId="83" borderId="58" xfId="3" applyFont="1" applyFill="1" applyBorder="1" applyAlignment="1">
      <alignment horizontal="center"/>
    </xf>
    <xf numFmtId="0" fontId="55" fillId="83" borderId="60" xfId="3" applyFont="1" applyFill="1" applyBorder="1" applyAlignment="1">
      <alignment horizontal="center"/>
    </xf>
    <xf numFmtId="0" fontId="55" fillId="0" borderId="69" xfId="3" applyFont="1" applyFill="1" applyBorder="1" applyAlignment="1">
      <alignment horizontal="center"/>
    </xf>
    <xf numFmtId="0" fontId="55" fillId="0" borderId="0" xfId="3" applyFont="1" applyFill="1" applyBorder="1" applyAlignment="1">
      <alignment horizontal="center" vertical="center"/>
    </xf>
    <xf numFmtId="0" fontId="68" fillId="0" borderId="55" xfId="3" applyFont="1" applyFill="1" applyBorder="1" applyAlignment="1">
      <alignment horizontal="right" vertical="top" wrapText="1"/>
    </xf>
    <xf numFmtId="0" fontId="55" fillId="0" borderId="0" xfId="15" applyFont="1" applyFill="1" applyBorder="1" applyAlignment="1">
      <alignment horizontal="left"/>
    </xf>
    <xf numFmtId="0" fontId="55" fillId="0" borderId="0" xfId="15" applyFont="1" applyFill="1" applyBorder="1" applyAlignment="1">
      <alignment horizontal="left" vertical="top" wrapText="1"/>
    </xf>
    <xf numFmtId="0" fontId="55" fillId="83" borderId="70" xfId="0" applyFont="1" applyFill="1" applyBorder="1" applyAlignment="1">
      <alignment horizontal="center"/>
    </xf>
    <xf numFmtId="0" fontId="55" fillId="83" borderId="67" xfId="0" applyFont="1" applyFill="1" applyBorder="1" applyAlignment="1">
      <alignment horizontal="center"/>
    </xf>
    <xf numFmtId="0" fontId="76" fillId="83" borderId="58" xfId="0" applyFont="1" applyFill="1" applyBorder="1" applyAlignment="1">
      <alignment horizontal="center" vertical="center"/>
    </xf>
    <xf numFmtId="0" fontId="55" fillId="83" borderId="56" xfId="0" applyFont="1" applyFill="1" applyBorder="1" applyAlignment="1">
      <alignment horizontal="center" wrapText="1"/>
    </xf>
    <xf numFmtId="0" fontId="55" fillId="83" borderId="58" xfId="0" applyFont="1" applyFill="1" applyBorder="1" applyAlignment="1">
      <alignment horizontal="center" wrapText="1"/>
    </xf>
    <xf numFmtId="0" fontId="55" fillId="83" borderId="60" xfId="0" applyFont="1" applyFill="1" applyBorder="1" applyAlignment="1">
      <alignment horizontal="center" wrapText="1"/>
    </xf>
    <xf numFmtId="0" fontId="55" fillId="0" borderId="0" xfId="0" applyFont="1" applyFill="1" applyBorder="1" applyAlignment="1">
      <alignment horizontal="left" wrapText="1"/>
    </xf>
    <xf numFmtId="0" fontId="55" fillId="0" borderId="55" xfId="0" applyFont="1" applyFill="1" applyBorder="1" applyAlignment="1">
      <alignment horizontal="left" wrapText="1"/>
    </xf>
    <xf numFmtId="0" fontId="55" fillId="0" borderId="70" xfId="0" applyFont="1" applyFill="1" applyBorder="1" applyAlignment="1">
      <alignment horizontal="right" vertical="center" wrapText="1"/>
    </xf>
    <xf numFmtId="0" fontId="55" fillId="0" borderId="67" xfId="0" applyFont="1" applyFill="1" applyBorder="1" applyAlignment="1">
      <alignment horizontal="right" vertical="center" wrapText="1"/>
    </xf>
    <xf numFmtId="0" fontId="55" fillId="0" borderId="115" xfId="0" applyFont="1" applyFill="1" applyBorder="1" applyAlignment="1">
      <alignment horizontal="right" vertical="center" wrapText="1"/>
    </xf>
    <xf numFmtId="0" fontId="55" fillId="0" borderId="69" xfId="0" applyFont="1" applyFill="1" applyBorder="1" applyAlignment="1">
      <alignment horizontal="right" vertical="center" wrapText="1"/>
    </xf>
    <xf numFmtId="0" fontId="55" fillId="0" borderId="116" xfId="0" applyFont="1" applyFill="1" applyBorder="1" applyAlignment="1">
      <alignment horizontal="right" vertical="center" wrapText="1"/>
    </xf>
    <xf numFmtId="0" fontId="55" fillId="0" borderId="63" xfId="0" applyFont="1" applyFill="1" applyBorder="1" applyAlignment="1">
      <alignment horizontal="right" vertical="center" wrapText="1"/>
    </xf>
    <xf numFmtId="0" fontId="55" fillId="83" borderId="57" xfId="0" applyFont="1" applyFill="1" applyBorder="1" applyAlignment="1">
      <alignment horizontal="center" wrapText="1"/>
    </xf>
    <xf numFmtId="0" fontId="55" fillId="83" borderId="115" xfId="0" applyFont="1" applyFill="1" applyBorder="1" applyAlignment="1">
      <alignment horizontal="center" wrapText="1"/>
    </xf>
    <xf numFmtId="0" fontId="55" fillId="83" borderId="69" xfId="0" applyFont="1" applyFill="1" applyBorder="1" applyAlignment="1">
      <alignment horizontal="center" wrapText="1"/>
    </xf>
    <xf numFmtId="0" fontId="55" fillId="83" borderId="70" xfId="0" applyFont="1" applyFill="1" applyBorder="1" applyAlignment="1">
      <alignment horizontal="center" wrapText="1"/>
    </xf>
    <xf numFmtId="0" fontId="55" fillId="83" borderId="67" xfId="0" applyFont="1" applyFill="1" applyBorder="1" applyAlignment="1">
      <alignment horizontal="center" wrapText="1"/>
    </xf>
    <xf numFmtId="0" fontId="61" fillId="0" borderId="0" xfId="0" applyFont="1" applyFill="1" applyBorder="1" applyAlignment="1">
      <alignment horizontal="center" vertical="center" wrapText="1"/>
    </xf>
    <xf numFmtId="1" fontId="61" fillId="0" borderId="0" xfId="90" applyFont="1" applyFill="1" applyBorder="1" applyAlignment="1" applyProtection="1">
      <alignment horizontal="center"/>
    </xf>
    <xf numFmtId="49" fontId="103" fillId="83" borderId="68" xfId="94" applyNumberFormat="1" applyFont="1" applyFill="1" applyBorder="1" applyAlignment="1">
      <alignment horizontal="center" wrapText="1"/>
    </xf>
    <xf numFmtId="49" fontId="103" fillId="83" borderId="62" xfId="94" applyNumberFormat="1" applyFont="1" applyFill="1" applyBorder="1" applyAlignment="1">
      <alignment horizontal="center" wrapText="1"/>
    </xf>
    <xf numFmtId="49" fontId="103" fillId="83" borderId="65" xfId="94" applyNumberFormat="1" applyFont="1" applyFill="1" applyBorder="1" applyAlignment="1">
      <alignment horizontal="center" wrapText="1"/>
    </xf>
    <xf numFmtId="0" fontId="79" fillId="0" borderId="55" xfId="94" applyFont="1" applyFill="1" applyBorder="1" applyAlignment="1">
      <alignment horizontal="center"/>
    </xf>
    <xf numFmtId="0" fontId="55" fillId="83" borderId="57" xfId="94" applyFont="1" applyFill="1" applyBorder="1" applyAlignment="1">
      <alignment horizontal="center"/>
    </xf>
    <xf numFmtId="0" fontId="55" fillId="83" borderId="60" xfId="94" applyFont="1" applyFill="1" applyBorder="1" applyAlignment="1">
      <alignment horizontal="center"/>
    </xf>
    <xf numFmtId="0" fontId="197" fillId="83" borderId="69" xfId="94" applyFont="1" applyFill="1" applyBorder="1" applyAlignment="1">
      <alignment horizontal="center" wrapText="1"/>
    </xf>
    <xf numFmtId="0" fontId="197" fillId="83" borderId="67" xfId="94" applyFont="1" applyFill="1" applyBorder="1" applyAlignment="1">
      <alignment horizontal="center" wrapText="1"/>
    </xf>
    <xf numFmtId="49" fontId="61" fillId="0" borderId="0" xfId="94" applyNumberFormat="1" applyFont="1" applyFill="1" applyBorder="1" applyAlignment="1">
      <alignment horizontal="center" vertical="center" wrapText="1"/>
    </xf>
    <xf numFmtId="3" fontId="110" fillId="0" borderId="0" xfId="94" applyNumberFormat="1" applyFont="1" applyFill="1" applyBorder="1" applyAlignment="1">
      <alignment horizontal="center" wrapText="1"/>
    </xf>
    <xf numFmtId="0" fontId="110" fillId="0" borderId="0" xfId="94" applyFont="1" applyFill="1" applyBorder="1" applyAlignment="1">
      <alignment horizontal="center" wrapText="1"/>
    </xf>
    <xf numFmtId="0" fontId="110" fillId="4" borderId="0" xfId="94" applyFont="1" applyFill="1" applyBorder="1" applyAlignment="1">
      <alignment horizontal="center" wrapText="1"/>
    </xf>
    <xf numFmtId="0" fontId="100" fillId="0" borderId="0" xfId="94" applyFont="1" applyFill="1" applyAlignment="1">
      <alignment horizontal="justify" vertical="top" wrapText="1"/>
    </xf>
    <xf numFmtId="0" fontId="185" fillId="0" borderId="0" xfId="94" applyFont="1" applyFill="1" applyAlignment="1">
      <alignment horizontal="left"/>
    </xf>
    <xf numFmtId="0" fontId="79" fillId="0" borderId="0" xfId="94" applyFont="1" applyFill="1" applyAlignment="1">
      <alignment horizontal="right" vertical="top"/>
    </xf>
    <xf numFmtId="0" fontId="79" fillId="0" borderId="0" xfId="94" applyFont="1" applyFill="1" applyAlignment="1">
      <alignment horizontal="left" vertical="top" wrapText="1"/>
    </xf>
    <xf numFmtId="49" fontId="112" fillId="0" borderId="0" xfId="94" applyNumberFormat="1" applyFont="1" applyFill="1" applyBorder="1" applyAlignment="1">
      <alignment horizontal="center" vertical="center" wrapText="1"/>
    </xf>
    <xf numFmtId="3" fontId="79" fillId="0" borderId="0" xfId="94" applyNumberFormat="1" applyFont="1" applyFill="1" applyBorder="1" applyAlignment="1">
      <alignment horizontal="center"/>
    </xf>
    <xf numFmtId="0" fontId="107" fillId="0" borderId="115" xfId="0" applyFont="1" applyFill="1" applyBorder="1" applyAlignment="1">
      <alignment horizontal="center" wrapText="1"/>
    </xf>
    <xf numFmtId="0" fontId="107" fillId="0" borderId="0" xfId="0" applyFont="1" applyFill="1" applyBorder="1" applyAlignment="1">
      <alignment horizontal="center" wrapText="1"/>
    </xf>
    <xf numFmtId="0" fontId="67" fillId="0" borderId="0" xfId="0" applyFont="1" applyFill="1" applyAlignment="1">
      <alignment horizontal="left"/>
    </xf>
    <xf numFmtId="0" fontId="56" fillId="0" borderId="0" xfId="3" applyFont="1" applyFill="1" applyBorder="1" applyAlignment="1">
      <alignment horizontal="right" vertical="center"/>
    </xf>
    <xf numFmtId="0" fontId="76" fillId="83" borderId="57" xfId="0" applyFont="1" applyFill="1" applyBorder="1" applyAlignment="1">
      <alignment horizontal="center" wrapText="1"/>
    </xf>
    <xf numFmtId="0" fontId="76" fillId="83" borderId="58" xfId="0" applyFont="1" applyFill="1" applyBorder="1" applyAlignment="1">
      <alignment horizontal="center" wrapText="1"/>
    </xf>
    <xf numFmtId="0" fontId="76" fillId="83" borderId="60" xfId="0" applyFont="1" applyFill="1" applyBorder="1" applyAlignment="1">
      <alignment horizontal="center" wrapText="1"/>
    </xf>
    <xf numFmtId="3" fontId="59" fillId="0" borderId="0" xfId="0" applyNumberFormat="1" applyFont="1" applyFill="1" applyBorder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0" fontId="55" fillId="83" borderId="116" xfId="0" applyFont="1" applyFill="1" applyBorder="1" applyAlignment="1">
      <alignment horizontal="center" wrapText="1"/>
    </xf>
    <xf numFmtId="0" fontId="55" fillId="83" borderId="63" xfId="0" applyFont="1" applyFill="1" applyBorder="1" applyAlignment="1">
      <alignment horizontal="center" wrapText="1"/>
    </xf>
    <xf numFmtId="0" fontId="55" fillId="0" borderId="0" xfId="0" applyFont="1" applyFill="1" applyBorder="1" applyAlignment="1">
      <alignment horizontal="center" vertical="top" wrapText="1"/>
    </xf>
    <xf numFmtId="1" fontId="61" fillId="83" borderId="0" xfId="0" applyNumberFormat="1" applyFont="1" applyFill="1" applyBorder="1" applyAlignment="1">
      <alignment horizontal="center" wrapText="1"/>
    </xf>
    <xf numFmtId="1" fontId="61" fillId="83" borderId="63" xfId="0" applyNumberFormat="1" applyFont="1" applyFill="1" applyBorder="1" applyAlignment="1">
      <alignment horizontal="center" wrapText="1"/>
    </xf>
    <xf numFmtId="1" fontId="55" fillId="0" borderId="0" xfId="0" applyNumberFormat="1" applyFont="1" applyFill="1" applyBorder="1" applyAlignment="1">
      <alignment horizontal="center"/>
    </xf>
    <xf numFmtId="0" fontId="55" fillId="83" borderId="70" xfId="0" applyFont="1" applyFill="1" applyBorder="1" applyAlignment="1">
      <alignment horizontal="center" vertical="top" wrapText="1"/>
    </xf>
    <xf numFmtId="0" fontId="55" fillId="83" borderId="67" xfId="0" applyFont="1" applyFill="1" applyBorder="1" applyAlignment="1">
      <alignment horizontal="center" vertical="top" wrapText="1"/>
    </xf>
    <xf numFmtId="3" fontId="55" fillId="0" borderId="0" xfId="3" applyNumberFormat="1" applyFont="1" applyFill="1" applyBorder="1" applyAlignment="1">
      <alignment horizontal="center"/>
    </xf>
    <xf numFmtId="3" fontId="55" fillId="0" borderId="0" xfId="3" applyNumberFormat="1" applyFont="1" applyFill="1" applyBorder="1" applyAlignment="1">
      <alignment horizontal="center" vertical="center"/>
    </xf>
    <xf numFmtId="0" fontId="113" fillId="0" borderId="0" xfId="3" applyFont="1" applyFill="1" applyBorder="1" applyAlignment="1">
      <alignment horizontal="center"/>
    </xf>
    <xf numFmtId="3" fontId="113" fillId="0" borderId="0" xfId="3" applyNumberFormat="1" applyFont="1" applyFill="1" applyBorder="1" applyAlignment="1">
      <alignment horizontal="center"/>
    </xf>
    <xf numFmtId="3" fontId="61" fillId="0" borderId="0" xfId="3" applyNumberFormat="1" applyFont="1" applyFill="1" applyBorder="1" applyAlignment="1">
      <alignment horizontal="center"/>
    </xf>
    <xf numFmtId="0" fontId="60" fillId="0" borderId="55" xfId="3" applyFont="1" applyFill="1" applyBorder="1" applyAlignment="1">
      <alignment horizontal="left" wrapText="1"/>
    </xf>
    <xf numFmtId="0" fontId="61" fillId="83" borderId="115" xfId="3" applyFont="1" applyFill="1" applyBorder="1" applyAlignment="1">
      <alignment horizontal="center" wrapText="1"/>
    </xf>
    <xf numFmtId="0" fontId="61" fillId="83" borderId="0" xfId="3" applyFont="1" applyFill="1" applyBorder="1" applyAlignment="1">
      <alignment horizontal="center" wrapText="1"/>
    </xf>
    <xf numFmtId="0" fontId="61" fillId="83" borderId="69" xfId="3" applyFont="1" applyFill="1" applyBorder="1" applyAlignment="1">
      <alignment horizontal="center" wrapText="1"/>
    </xf>
    <xf numFmtId="0" fontId="55" fillId="83" borderId="0" xfId="57" applyFont="1" applyFill="1" applyBorder="1" applyAlignment="1">
      <alignment horizontal="center"/>
    </xf>
    <xf numFmtId="0" fontId="55" fillId="83" borderId="69" xfId="57" applyFont="1" applyFill="1" applyBorder="1" applyAlignment="1">
      <alignment horizontal="center"/>
    </xf>
    <xf numFmtId="0" fontId="55" fillId="83" borderId="57" xfId="57" applyFont="1" applyFill="1" applyBorder="1" applyAlignment="1">
      <alignment horizontal="center"/>
    </xf>
    <xf numFmtId="0" fontId="55" fillId="83" borderId="60" xfId="57" applyFont="1" applyFill="1" applyBorder="1" applyAlignment="1">
      <alignment horizontal="center"/>
    </xf>
    <xf numFmtId="0" fontId="55" fillId="83" borderId="70" xfId="57" applyFont="1" applyFill="1" applyBorder="1" applyAlignment="1">
      <alignment horizontal="center"/>
    </xf>
    <xf numFmtId="0" fontId="55" fillId="83" borderId="67" xfId="57" applyFont="1" applyFill="1" applyBorder="1" applyAlignment="1">
      <alignment horizontal="center"/>
    </xf>
    <xf numFmtId="0" fontId="66" fillId="0" borderId="0" xfId="57" applyFont="1" applyFill="1" applyBorder="1" applyAlignment="1">
      <alignment horizontal="left" vertical="center" wrapText="1"/>
    </xf>
    <xf numFmtId="0" fontId="55" fillId="83" borderId="58" xfId="57" applyFont="1" applyFill="1" applyBorder="1" applyAlignment="1">
      <alignment horizontal="center"/>
    </xf>
    <xf numFmtId="0" fontId="61" fillId="0" borderId="0" xfId="57" applyFont="1" applyFill="1" applyBorder="1" applyAlignment="1">
      <alignment horizontal="center" vertical="top"/>
    </xf>
    <xf numFmtId="0" fontId="61" fillId="0" borderId="0" xfId="57" applyFont="1" applyFill="1" applyBorder="1" applyAlignment="1">
      <alignment horizontal="center"/>
    </xf>
    <xf numFmtId="0" fontId="76" fillId="83" borderId="57" xfId="57" applyFont="1" applyFill="1" applyBorder="1" applyAlignment="1">
      <alignment horizontal="center" vertical="center" wrapText="1"/>
    </xf>
    <xf numFmtId="0" fontId="76" fillId="83" borderId="58" xfId="57" applyFont="1" applyFill="1" applyBorder="1" applyAlignment="1">
      <alignment horizontal="center" vertical="center" wrapText="1"/>
    </xf>
    <xf numFmtId="0" fontId="76" fillId="83" borderId="60" xfId="57" applyFont="1" applyFill="1" applyBorder="1" applyAlignment="1">
      <alignment horizontal="center" vertical="center" wrapText="1"/>
    </xf>
    <xf numFmtId="0" fontId="55" fillId="83" borderId="0" xfId="57" applyFont="1" applyFill="1" applyBorder="1" applyAlignment="1">
      <alignment horizontal="center" vertical="center"/>
    </xf>
    <xf numFmtId="0" fontId="55" fillId="83" borderId="113" xfId="57" applyFont="1" applyFill="1" applyBorder="1" applyAlignment="1">
      <alignment horizontal="center" vertical="center"/>
    </xf>
    <xf numFmtId="0" fontId="55" fillId="83" borderId="69" xfId="57" applyFont="1" applyFill="1" applyBorder="1" applyAlignment="1">
      <alignment horizontal="center" vertical="center"/>
    </xf>
    <xf numFmtId="0" fontId="61" fillId="0" borderId="0" xfId="57" applyFont="1" applyFill="1" applyBorder="1" applyAlignment="1">
      <alignment horizontal="center" vertical="center"/>
    </xf>
    <xf numFmtId="0" fontId="61" fillId="0" borderId="55" xfId="3" applyFont="1" applyFill="1" applyBorder="1" applyAlignment="1">
      <alignment horizontal="center"/>
    </xf>
    <xf numFmtId="0" fontId="118" fillId="0" borderId="0" xfId="3" applyFont="1" applyFill="1" applyBorder="1" applyAlignment="1">
      <alignment horizontal="center"/>
    </xf>
    <xf numFmtId="0" fontId="76" fillId="0" borderId="0" xfId="3" applyFont="1" applyFill="1" applyAlignment="1">
      <alignment horizontal="center"/>
    </xf>
    <xf numFmtId="167" fontId="55" fillId="5" borderId="0" xfId="3" applyNumberFormat="1" applyFont="1" applyFill="1" applyBorder="1" applyAlignment="1">
      <alignment horizontal="center" vertical="center" wrapText="1"/>
    </xf>
    <xf numFmtId="3" fontId="55" fillId="24" borderId="0" xfId="3" applyNumberFormat="1" applyFont="1" applyFill="1" applyBorder="1" applyAlignment="1">
      <alignment horizontal="center" vertical="center" wrapText="1"/>
    </xf>
    <xf numFmtId="0" fontId="103" fillId="5" borderId="36" xfId="3" applyFont="1" applyFill="1" applyBorder="1" applyAlignment="1">
      <alignment horizontal="center" vertical="center" wrapText="1"/>
    </xf>
    <xf numFmtId="0" fontId="103" fillId="5" borderId="37" xfId="3" applyFont="1" applyFill="1" applyBorder="1" applyAlignment="1">
      <alignment horizontal="center" vertical="center" wrapText="1"/>
    </xf>
    <xf numFmtId="0" fontId="103" fillId="5" borderId="38" xfId="3" applyFont="1" applyFill="1" applyBorder="1" applyAlignment="1">
      <alignment horizontal="center" vertical="center" wrapText="1"/>
    </xf>
    <xf numFmtId="167" fontId="55" fillId="0" borderId="0" xfId="3" applyNumberFormat="1" applyFont="1" applyFill="1" applyBorder="1" applyAlignment="1">
      <alignment horizontal="center" wrapText="1"/>
    </xf>
    <xf numFmtId="3" fontId="55" fillId="24" borderId="39" xfId="3" applyNumberFormat="1" applyFont="1" applyFill="1" applyBorder="1" applyAlignment="1">
      <alignment horizontal="center" vertical="center" wrapText="1"/>
    </xf>
    <xf numFmtId="3" fontId="55" fillId="24" borderId="40" xfId="3" applyNumberFormat="1" applyFont="1" applyFill="1" applyBorder="1" applyAlignment="1">
      <alignment horizontal="center" vertical="center" wrapText="1"/>
    </xf>
    <xf numFmtId="3" fontId="55" fillId="24" borderId="41" xfId="3" applyNumberFormat="1" applyFont="1" applyFill="1" applyBorder="1" applyAlignment="1">
      <alignment horizontal="center" vertical="center" wrapText="1"/>
    </xf>
    <xf numFmtId="3" fontId="55" fillId="24" borderId="42" xfId="3" applyNumberFormat="1" applyFont="1" applyFill="1" applyBorder="1" applyAlignment="1">
      <alignment horizontal="center" vertical="center" wrapText="1"/>
    </xf>
    <xf numFmtId="3" fontId="55" fillId="24" borderId="43" xfId="3" applyNumberFormat="1" applyFont="1" applyFill="1" applyBorder="1" applyAlignment="1">
      <alignment horizontal="center" vertical="center" wrapText="1"/>
    </xf>
    <xf numFmtId="3" fontId="55" fillId="10" borderId="0" xfId="3" applyNumberFormat="1" applyFont="1" applyFill="1" applyBorder="1" applyAlignment="1">
      <alignment horizontal="center" vertical="center" wrapText="1"/>
    </xf>
    <xf numFmtId="0" fontId="119" fillId="0" borderId="0" xfId="3" applyFont="1" applyFill="1" applyAlignment="1">
      <alignment horizontal="left" vertical="center" wrapText="1"/>
    </xf>
    <xf numFmtId="0" fontId="119" fillId="0" borderId="0" xfId="3" applyFont="1" applyFill="1" applyAlignment="1">
      <alignment horizontal="left" vertical="center"/>
    </xf>
    <xf numFmtId="0" fontId="76" fillId="0" borderId="0" xfId="3" applyFont="1" applyFill="1" applyBorder="1" applyAlignment="1">
      <alignment horizontal="center"/>
    </xf>
    <xf numFmtId="0" fontId="55" fillId="38" borderId="0" xfId="3" applyFont="1" applyFill="1" applyBorder="1" applyAlignment="1">
      <alignment horizontal="center" textRotation="180"/>
    </xf>
    <xf numFmtId="0" fontId="103" fillId="4" borderId="33" xfId="3" applyFont="1" applyFill="1" applyBorder="1" applyAlignment="1">
      <alignment horizontal="center" vertical="center" wrapText="1"/>
    </xf>
    <xf numFmtId="0" fontId="103" fillId="4" borderId="34" xfId="3" applyFont="1" applyFill="1" applyBorder="1" applyAlignment="1">
      <alignment horizontal="center" vertical="center" wrapText="1"/>
    </xf>
    <xf numFmtId="0" fontId="103" fillId="4" borderId="35" xfId="3" applyFont="1" applyFill="1" applyBorder="1" applyAlignment="1">
      <alignment horizontal="center" vertical="center" wrapText="1"/>
    </xf>
    <xf numFmtId="167" fontId="55" fillId="30" borderId="0" xfId="3" applyNumberFormat="1" applyFont="1" applyFill="1" applyBorder="1" applyAlignment="1">
      <alignment horizontal="center" vertical="center" wrapText="1"/>
    </xf>
    <xf numFmtId="3" fontId="55" fillId="28" borderId="0" xfId="3" applyNumberFormat="1" applyFont="1" applyFill="1" applyBorder="1" applyAlignment="1">
      <alignment horizontal="center" vertical="center" wrapText="1"/>
    </xf>
    <xf numFmtId="3" fontId="55" fillId="25" borderId="0" xfId="3" applyNumberFormat="1" applyFont="1" applyFill="1" applyBorder="1" applyAlignment="1">
      <alignment horizontal="center" vertical="center" wrapText="1"/>
    </xf>
    <xf numFmtId="0" fontId="103" fillId="3" borderId="52" xfId="3" applyFont="1" applyFill="1" applyBorder="1" applyAlignment="1">
      <alignment horizontal="center" wrapText="1"/>
    </xf>
    <xf numFmtId="0" fontId="103" fillId="3" borderId="53" xfId="3" applyFont="1" applyFill="1" applyBorder="1" applyAlignment="1">
      <alignment horizontal="center" wrapText="1"/>
    </xf>
    <xf numFmtId="0" fontId="103" fillId="3" borderId="54" xfId="3" applyFont="1" applyFill="1" applyBorder="1" applyAlignment="1">
      <alignment horizontal="center" wrapText="1"/>
    </xf>
    <xf numFmtId="3" fontId="55" fillId="27" borderId="0" xfId="3" applyNumberFormat="1" applyFont="1" applyFill="1" applyBorder="1" applyAlignment="1">
      <alignment horizontal="center" vertical="center" wrapText="1"/>
    </xf>
    <xf numFmtId="3" fontId="55" fillId="30" borderId="0" xfId="3" applyNumberFormat="1" applyFont="1" applyFill="1" applyBorder="1" applyAlignment="1">
      <alignment horizontal="center" vertical="center" wrapText="1"/>
    </xf>
    <xf numFmtId="0" fontId="103" fillId="27" borderId="44" xfId="3" applyFont="1" applyFill="1" applyBorder="1" applyAlignment="1">
      <alignment horizontal="center" vertical="center" wrapText="1"/>
    </xf>
    <xf numFmtId="0" fontId="103" fillId="27" borderId="45" xfId="3" applyFont="1" applyFill="1" applyBorder="1" applyAlignment="1">
      <alignment horizontal="center" vertical="center" wrapText="1"/>
    </xf>
    <xf numFmtId="0" fontId="103" fillId="27" borderId="46" xfId="3" applyFont="1" applyFill="1" applyBorder="1" applyAlignment="1">
      <alignment horizontal="center" vertical="center" wrapText="1"/>
    </xf>
    <xf numFmtId="3" fontId="55" fillId="30" borderId="47" xfId="3" applyNumberFormat="1" applyFont="1" applyFill="1" applyBorder="1" applyAlignment="1">
      <alignment horizontal="center" vertical="center" wrapText="1"/>
    </xf>
    <xf numFmtId="3" fontId="55" fillId="30" borderId="48" xfId="3" applyNumberFormat="1" applyFont="1" applyFill="1" applyBorder="1" applyAlignment="1">
      <alignment horizontal="center" vertical="center" wrapText="1"/>
    </xf>
    <xf numFmtId="3" fontId="55" fillId="30" borderId="49" xfId="3" applyNumberFormat="1" applyFont="1" applyFill="1" applyBorder="1" applyAlignment="1">
      <alignment horizontal="center" vertical="center" wrapText="1"/>
    </xf>
    <xf numFmtId="3" fontId="55" fillId="30" borderId="50" xfId="3" applyNumberFormat="1" applyFont="1" applyFill="1" applyBorder="1" applyAlignment="1">
      <alignment horizontal="center" vertical="center" wrapText="1"/>
    </xf>
    <xf numFmtId="3" fontId="55" fillId="30" borderId="51" xfId="3" applyNumberFormat="1" applyFont="1" applyFill="1" applyBorder="1" applyAlignment="1">
      <alignment horizontal="center" vertical="center" wrapText="1"/>
    </xf>
    <xf numFmtId="167" fontId="55" fillId="27" borderId="0" xfId="3" applyNumberFormat="1" applyFont="1" applyFill="1" applyBorder="1" applyAlignment="1">
      <alignment horizontal="center" vertical="center" wrapText="1"/>
    </xf>
    <xf numFmtId="0" fontId="39" fillId="0" borderId="0" xfId="0" applyFont="1" applyFill="1" applyAlignment="1"/>
    <xf numFmtId="172" fontId="39" fillId="0" borderId="0" xfId="0" applyNumberFormat="1" applyFont="1" applyFill="1"/>
    <xf numFmtId="166" fontId="39" fillId="0" borderId="0" xfId="0" applyNumberFormat="1" applyFont="1" applyFill="1"/>
    <xf numFmtId="0" fontId="39" fillId="0" borderId="0" xfId="0" applyFont="1" applyFill="1"/>
    <xf numFmtId="0" fontId="192" fillId="0" borderId="0" xfId="94" applyFont="1" applyFill="1"/>
    <xf numFmtId="0" fontId="59" fillId="0" borderId="0" xfId="94" applyFont="1" applyFill="1"/>
    <xf numFmtId="1" fontId="59" fillId="0" borderId="0" xfId="94" applyNumberFormat="1" applyFont="1" applyFill="1" applyAlignment="1">
      <alignment horizontal="right"/>
    </xf>
    <xf numFmtId="3" fontId="59" fillId="0" borderId="0" xfId="94" applyNumberFormat="1" applyFont="1" applyFill="1"/>
  </cellXfs>
  <cellStyles count="1541">
    <cellStyle name="$l0 %" xfId="96" xr:uid="{00000000-0005-0000-0000-000000000000}"/>
    <cellStyle name="$l0 % 2" xfId="97" xr:uid="{00000000-0005-0000-0000-000001000000}"/>
    <cellStyle name="$l0 % 2 2" xfId="98" xr:uid="{00000000-0005-0000-0000-000002000000}"/>
    <cellStyle name="$l0 % 2 3" xfId="99" xr:uid="{00000000-0005-0000-0000-000003000000}"/>
    <cellStyle name="$l0 % 2 4" xfId="100" xr:uid="{00000000-0005-0000-0000-000004000000}"/>
    <cellStyle name="$l0 % 2 5" xfId="101" xr:uid="{00000000-0005-0000-0000-000005000000}"/>
    <cellStyle name="$l0 % 2 6" xfId="102" xr:uid="{00000000-0005-0000-0000-000006000000}"/>
    <cellStyle name="$l0 % 2 7" xfId="103" xr:uid="{00000000-0005-0000-0000-000007000000}"/>
    <cellStyle name="$l0 % 3" xfId="104" xr:uid="{00000000-0005-0000-0000-000008000000}"/>
    <cellStyle name="$l0 % 3 2" xfId="105" xr:uid="{00000000-0005-0000-0000-000009000000}"/>
    <cellStyle name="$l0 % 3 3" xfId="106" xr:uid="{00000000-0005-0000-0000-00000A000000}"/>
    <cellStyle name="$l0 % 3 4" xfId="107" xr:uid="{00000000-0005-0000-0000-00000B000000}"/>
    <cellStyle name="$l0 % 3 5" xfId="108" xr:uid="{00000000-0005-0000-0000-00000C000000}"/>
    <cellStyle name="$l0 % 3 6" xfId="109" xr:uid="{00000000-0005-0000-0000-00000D000000}"/>
    <cellStyle name="$l0 % 3 7" xfId="110" xr:uid="{00000000-0005-0000-0000-00000E000000}"/>
    <cellStyle name="$l0 % 4" xfId="111" xr:uid="{00000000-0005-0000-0000-00000F000000}"/>
    <cellStyle name="$l0 % 5" xfId="112" xr:uid="{00000000-0005-0000-0000-000010000000}"/>
    <cellStyle name="$l0 % 6" xfId="113" xr:uid="{00000000-0005-0000-0000-000011000000}"/>
    <cellStyle name="$l0 % 7" xfId="114" xr:uid="{00000000-0005-0000-0000-000012000000}"/>
    <cellStyle name="$l0 % 8" xfId="115" xr:uid="{00000000-0005-0000-0000-000013000000}"/>
    <cellStyle name="$l0 % 9" xfId="116" xr:uid="{00000000-0005-0000-0000-000014000000}"/>
    <cellStyle name="$l0 Dec" xfId="117" xr:uid="{00000000-0005-0000-0000-000015000000}"/>
    <cellStyle name="$l0 Dec 2" xfId="118" xr:uid="{00000000-0005-0000-0000-000016000000}"/>
    <cellStyle name="$l0 Dec 2 2" xfId="119" xr:uid="{00000000-0005-0000-0000-000017000000}"/>
    <cellStyle name="$l0 Dec 2 3" xfId="120" xr:uid="{00000000-0005-0000-0000-000018000000}"/>
    <cellStyle name="$l0 Dec 2 4" xfId="121" xr:uid="{00000000-0005-0000-0000-000019000000}"/>
    <cellStyle name="$l0 Dec 2 5" xfId="122" xr:uid="{00000000-0005-0000-0000-00001A000000}"/>
    <cellStyle name="$l0 Dec 2 6" xfId="123" xr:uid="{00000000-0005-0000-0000-00001B000000}"/>
    <cellStyle name="$l0 Dec 2 7" xfId="124" xr:uid="{00000000-0005-0000-0000-00001C000000}"/>
    <cellStyle name="$l0 Dec 3" xfId="125" xr:uid="{00000000-0005-0000-0000-00001D000000}"/>
    <cellStyle name="$l0 Dec 3 2" xfId="126" xr:uid="{00000000-0005-0000-0000-00001E000000}"/>
    <cellStyle name="$l0 Dec 3 3" xfId="127" xr:uid="{00000000-0005-0000-0000-00001F000000}"/>
    <cellStyle name="$l0 Dec 3 4" xfId="128" xr:uid="{00000000-0005-0000-0000-000020000000}"/>
    <cellStyle name="$l0 Dec 3 5" xfId="129" xr:uid="{00000000-0005-0000-0000-000021000000}"/>
    <cellStyle name="$l0 Dec 3 6" xfId="130" xr:uid="{00000000-0005-0000-0000-000022000000}"/>
    <cellStyle name="$l0 Dec 3 7" xfId="131" xr:uid="{00000000-0005-0000-0000-000023000000}"/>
    <cellStyle name="$l0 Dec 4" xfId="132" xr:uid="{00000000-0005-0000-0000-000024000000}"/>
    <cellStyle name="$l0 Dec 5" xfId="133" xr:uid="{00000000-0005-0000-0000-000025000000}"/>
    <cellStyle name="$l0 Dec 6" xfId="134" xr:uid="{00000000-0005-0000-0000-000026000000}"/>
    <cellStyle name="$l0 Dec 7" xfId="135" xr:uid="{00000000-0005-0000-0000-000027000000}"/>
    <cellStyle name="$l0 Dec 8" xfId="136" xr:uid="{00000000-0005-0000-0000-000028000000}"/>
    <cellStyle name="$l0 Dec 9" xfId="137" xr:uid="{00000000-0005-0000-0000-000029000000}"/>
    <cellStyle name="$l0 No" xfId="138" xr:uid="{00000000-0005-0000-0000-00002A000000}"/>
    <cellStyle name="$l0 No 2" xfId="139" xr:uid="{00000000-0005-0000-0000-00002B000000}"/>
    <cellStyle name="$l0 No 2 2" xfId="140" xr:uid="{00000000-0005-0000-0000-00002C000000}"/>
    <cellStyle name="$l0 No 2 3" xfId="141" xr:uid="{00000000-0005-0000-0000-00002D000000}"/>
    <cellStyle name="$l0 No 2 4" xfId="142" xr:uid="{00000000-0005-0000-0000-00002E000000}"/>
    <cellStyle name="$l0 No 2 5" xfId="143" xr:uid="{00000000-0005-0000-0000-00002F000000}"/>
    <cellStyle name="$l0 No 2 6" xfId="144" xr:uid="{00000000-0005-0000-0000-000030000000}"/>
    <cellStyle name="$l0 No 2 7" xfId="145" xr:uid="{00000000-0005-0000-0000-000031000000}"/>
    <cellStyle name="$l0 No 3" xfId="146" xr:uid="{00000000-0005-0000-0000-000032000000}"/>
    <cellStyle name="$l0 No 3 2" xfId="147" xr:uid="{00000000-0005-0000-0000-000033000000}"/>
    <cellStyle name="$l0 No 3 3" xfId="148" xr:uid="{00000000-0005-0000-0000-000034000000}"/>
    <cellStyle name="$l0 No 3 4" xfId="149" xr:uid="{00000000-0005-0000-0000-000035000000}"/>
    <cellStyle name="$l0 No 3 5" xfId="150" xr:uid="{00000000-0005-0000-0000-000036000000}"/>
    <cellStyle name="$l0 No 3 6" xfId="151" xr:uid="{00000000-0005-0000-0000-000037000000}"/>
    <cellStyle name="$l0 No 3 7" xfId="152" xr:uid="{00000000-0005-0000-0000-000038000000}"/>
    <cellStyle name="$l0 No 4" xfId="153" xr:uid="{00000000-0005-0000-0000-000039000000}"/>
    <cellStyle name="$l0 No 5" xfId="154" xr:uid="{00000000-0005-0000-0000-00003A000000}"/>
    <cellStyle name="$l0 No 6" xfId="155" xr:uid="{00000000-0005-0000-0000-00003B000000}"/>
    <cellStyle name="$l0 No 7" xfId="156" xr:uid="{00000000-0005-0000-0000-00003C000000}"/>
    <cellStyle name="$l0 No 8" xfId="157" xr:uid="{00000000-0005-0000-0000-00003D000000}"/>
    <cellStyle name="$l0 No 9" xfId="158" xr:uid="{00000000-0005-0000-0000-00003E000000}"/>
    <cellStyle name="$l0 Row" xfId="90" xr:uid="{00000000-0005-0000-0000-00003F000000}"/>
    <cellStyle name="$l1 %" xfId="159" xr:uid="{00000000-0005-0000-0000-000040000000}"/>
    <cellStyle name="$l1 % 2" xfId="160" xr:uid="{00000000-0005-0000-0000-000041000000}"/>
    <cellStyle name="$l1 % 2 2" xfId="161" xr:uid="{00000000-0005-0000-0000-000042000000}"/>
    <cellStyle name="$l1 % 2 3" xfId="162" xr:uid="{00000000-0005-0000-0000-000043000000}"/>
    <cellStyle name="$l1 % 2 4" xfId="163" xr:uid="{00000000-0005-0000-0000-000044000000}"/>
    <cellStyle name="$l1 % 2 5" xfId="164" xr:uid="{00000000-0005-0000-0000-000045000000}"/>
    <cellStyle name="$l1 % 2 6" xfId="165" xr:uid="{00000000-0005-0000-0000-000046000000}"/>
    <cellStyle name="$l1 % 2 7" xfId="166" xr:uid="{00000000-0005-0000-0000-000047000000}"/>
    <cellStyle name="$l1 % 3" xfId="167" xr:uid="{00000000-0005-0000-0000-000048000000}"/>
    <cellStyle name="$l1 % 3 2" xfId="168" xr:uid="{00000000-0005-0000-0000-000049000000}"/>
    <cellStyle name="$l1 % 3 3" xfId="169" xr:uid="{00000000-0005-0000-0000-00004A000000}"/>
    <cellStyle name="$l1 % 3 4" xfId="170" xr:uid="{00000000-0005-0000-0000-00004B000000}"/>
    <cellStyle name="$l1 % 3 5" xfId="171" xr:uid="{00000000-0005-0000-0000-00004C000000}"/>
    <cellStyle name="$l1 % 3 6" xfId="172" xr:uid="{00000000-0005-0000-0000-00004D000000}"/>
    <cellStyle name="$l1 % 3 7" xfId="173" xr:uid="{00000000-0005-0000-0000-00004E000000}"/>
    <cellStyle name="$l1 % 4" xfId="174" xr:uid="{00000000-0005-0000-0000-00004F000000}"/>
    <cellStyle name="$l1 % 5" xfId="175" xr:uid="{00000000-0005-0000-0000-000050000000}"/>
    <cellStyle name="$l1 % 6" xfId="176" xr:uid="{00000000-0005-0000-0000-000051000000}"/>
    <cellStyle name="$l1 % 7" xfId="177" xr:uid="{00000000-0005-0000-0000-000052000000}"/>
    <cellStyle name="$l1 % 8" xfId="178" xr:uid="{00000000-0005-0000-0000-000053000000}"/>
    <cellStyle name="$l1 % 9" xfId="179" xr:uid="{00000000-0005-0000-0000-000054000000}"/>
    <cellStyle name="$l1 No" xfId="180" xr:uid="{00000000-0005-0000-0000-000055000000}"/>
    <cellStyle name="$l1 No 2" xfId="181" xr:uid="{00000000-0005-0000-0000-000056000000}"/>
    <cellStyle name="$l1 No 2 2" xfId="182" xr:uid="{00000000-0005-0000-0000-000057000000}"/>
    <cellStyle name="$l1 No 2 3" xfId="183" xr:uid="{00000000-0005-0000-0000-000058000000}"/>
    <cellStyle name="$l1 No 2 4" xfId="184" xr:uid="{00000000-0005-0000-0000-000059000000}"/>
    <cellStyle name="$l1 No 2 5" xfId="185" xr:uid="{00000000-0005-0000-0000-00005A000000}"/>
    <cellStyle name="$l1 No 2 6" xfId="186" xr:uid="{00000000-0005-0000-0000-00005B000000}"/>
    <cellStyle name="$l1 No 2 7" xfId="187" xr:uid="{00000000-0005-0000-0000-00005C000000}"/>
    <cellStyle name="$l1 No 3" xfId="188" xr:uid="{00000000-0005-0000-0000-00005D000000}"/>
    <cellStyle name="$l1 No 3 2" xfId="189" xr:uid="{00000000-0005-0000-0000-00005E000000}"/>
    <cellStyle name="$l1 No 3 3" xfId="190" xr:uid="{00000000-0005-0000-0000-00005F000000}"/>
    <cellStyle name="$l1 No 3 4" xfId="191" xr:uid="{00000000-0005-0000-0000-000060000000}"/>
    <cellStyle name="$l1 No 3 5" xfId="192" xr:uid="{00000000-0005-0000-0000-000061000000}"/>
    <cellStyle name="$l1 No 3 6" xfId="193" xr:uid="{00000000-0005-0000-0000-000062000000}"/>
    <cellStyle name="$l1 No 3 7" xfId="194" xr:uid="{00000000-0005-0000-0000-000063000000}"/>
    <cellStyle name="$l1 No 4" xfId="195" xr:uid="{00000000-0005-0000-0000-000064000000}"/>
    <cellStyle name="$l1 No 5" xfId="196" xr:uid="{00000000-0005-0000-0000-000065000000}"/>
    <cellStyle name="$l1 No 6" xfId="197" xr:uid="{00000000-0005-0000-0000-000066000000}"/>
    <cellStyle name="$l1 No 7" xfId="198" xr:uid="{00000000-0005-0000-0000-000067000000}"/>
    <cellStyle name="$l1 No 8" xfId="199" xr:uid="{00000000-0005-0000-0000-000068000000}"/>
    <cellStyle name="$l1 No 9" xfId="200" xr:uid="{00000000-0005-0000-0000-000069000000}"/>
    <cellStyle name="$l1 Row" xfId="91" xr:uid="{00000000-0005-0000-0000-00006A000000}"/>
    <cellStyle name="$l2 %" xfId="201" xr:uid="{00000000-0005-0000-0000-00006B000000}"/>
    <cellStyle name="$l2 % 2" xfId="202" xr:uid="{00000000-0005-0000-0000-00006C000000}"/>
    <cellStyle name="$l2 % 2 2" xfId="203" xr:uid="{00000000-0005-0000-0000-00006D000000}"/>
    <cellStyle name="$l2 % 2 3" xfId="204" xr:uid="{00000000-0005-0000-0000-00006E000000}"/>
    <cellStyle name="$l2 % 2 4" xfId="205" xr:uid="{00000000-0005-0000-0000-00006F000000}"/>
    <cellStyle name="$l2 % 2 5" xfId="206" xr:uid="{00000000-0005-0000-0000-000070000000}"/>
    <cellStyle name="$l2 % 2 6" xfId="207" xr:uid="{00000000-0005-0000-0000-000071000000}"/>
    <cellStyle name="$l2 % 2 7" xfId="208" xr:uid="{00000000-0005-0000-0000-000072000000}"/>
    <cellStyle name="$l2 % 3" xfId="209" xr:uid="{00000000-0005-0000-0000-000073000000}"/>
    <cellStyle name="$l2 % 3 2" xfId="210" xr:uid="{00000000-0005-0000-0000-000074000000}"/>
    <cellStyle name="$l2 % 3 3" xfId="211" xr:uid="{00000000-0005-0000-0000-000075000000}"/>
    <cellStyle name="$l2 % 3 4" xfId="212" xr:uid="{00000000-0005-0000-0000-000076000000}"/>
    <cellStyle name="$l2 % 3 5" xfId="213" xr:uid="{00000000-0005-0000-0000-000077000000}"/>
    <cellStyle name="$l2 % 3 6" xfId="214" xr:uid="{00000000-0005-0000-0000-000078000000}"/>
    <cellStyle name="$l2 % 3 7" xfId="215" xr:uid="{00000000-0005-0000-0000-000079000000}"/>
    <cellStyle name="$l2 % 4" xfId="216" xr:uid="{00000000-0005-0000-0000-00007A000000}"/>
    <cellStyle name="$l2 % 5" xfId="217" xr:uid="{00000000-0005-0000-0000-00007B000000}"/>
    <cellStyle name="$l2 % 6" xfId="218" xr:uid="{00000000-0005-0000-0000-00007C000000}"/>
    <cellStyle name="$l2 % 7" xfId="219" xr:uid="{00000000-0005-0000-0000-00007D000000}"/>
    <cellStyle name="$l2 % 8" xfId="220" xr:uid="{00000000-0005-0000-0000-00007E000000}"/>
    <cellStyle name="$l2 % 9" xfId="221" xr:uid="{00000000-0005-0000-0000-00007F000000}"/>
    <cellStyle name="$l2 No" xfId="222" xr:uid="{00000000-0005-0000-0000-000080000000}"/>
    <cellStyle name="$l2 No 2" xfId="223" xr:uid="{00000000-0005-0000-0000-000081000000}"/>
    <cellStyle name="$l2 No 2 2" xfId="224" xr:uid="{00000000-0005-0000-0000-000082000000}"/>
    <cellStyle name="$l2 No 2 3" xfId="225" xr:uid="{00000000-0005-0000-0000-000083000000}"/>
    <cellStyle name="$l2 No 2 4" xfId="226" xr:uid="{00000000-0005-0000-0000-000084000000}"/>
    <cellStyle name="$l2 No 2 5" xfId="227" xr:uid="{00000000-0005-0000-0000-000085000000}"/>
    <cellStyle name="$l2 No 2 6" xfId="228" xr:uid="{00000000-0005-0000-0000-000086000000}"/>
    <cellStyle name="$l2 No 2 7" xfId="229" xr:uid="{00000000-0005-0000-0000-000087000000}"/>
    <cellStyle name="$l2 No 3" xfId="230" xr:uid="{00000000-0005-0000-0000-000088000000}"/>
    <cellStyle name="$l2 No 3 2" xfId="231" xr:uid="{00000000-0005-0000-0000-000089000000}"/>
    <cellStyle name="$l2 No 3 3" xfId="232" xr:uid="{00000000-0005-0000-0000-00008A000000}"/>
    <cellStyle name="$l2 No 3 4" xfId="233" xr:uid="{00000000-0005-0000-0000-00008B000000}"/>
    <cellStyle name="$l2 No 3 5" xfId="234" xr:uid="{00000000-0005-0000-0000-00008C000000}"/>
    <cellStyle name="$l2 No 3 6" xfId="235" xr:uid="{00000000-0005-0000-0000-00008D000000}"/>
    <cellStyle name="$l2 No 3 7" xfId="236" xr:uid="{00000000-0005-0000-0000-00008E000000}"/>
    <cellStyle name="$l2 No 4" xfId="237" xr:uid="{00000000-0005-0000-0000-00008F000000}"/>
    <cellStyle name="$l2 No 5" xfId="238" xr:uid="{00000000-0005-0000-0000-000090000000}"/>
    <cellStyle name="$l2 No 6" xfId="239" xr:uid="{00000000-0005-0000-0000-000091000000}"/>
    <cellStyle name="$l2 No 7" xfId="240" xr:uid="{00000000-0005-0000-0000-000092000000}"/>
    <cellStyle name="$l2 No 8" xfId="241" xr:uid="{00000000-0005-0000-0000-000093000000}"/>
    <cellStyle name="$l2 No 9" xfId="242" xr:uid="{00000000-0005-0000-0000-000094000000}"/>
    <cellStyle name="$l2 Row" xfId="243" xr:uid="{00000000-0005-0000-0000-000095000000}"/>
    <cellStyle name="$l2 Row 10" xfId="244" xr:uid="{00000000-0005-0000-0000-000096000000}"/>
    <cellStyle name="$l2 Row 11" xfId="245" xr:uid="{00000000-0005-0000-0000-000097000000}"/>
    <cellStyle name="$l2 Row 2" xfId="246" xr:uid="{00000000-0005-0000-0000-000098000000}"/>
    <cellStyle name="$l2 Row 2 2" xfId="247" xr:uid="{00000000-0005-0000-0000-000099000000}"/>
    <cellStyle name="$l2 Row 2 3" xfId="248" xr:uid="{00000000-0005-0000-0000-00009A000000}"/>
    <cellStyle name="$l2 Row 2 4" xfId="249" xr:uid="{00000000-0005-0000-0000-00009B000000}"/>
    <cellStyle name="$l2 Row 2 5" xfId="250" xr:uid="{00000000-0005-0000-0000-00009C000000}"/>
    <cellStyle name="$l2 Row 2 6" xfId="251" xr:uid="{00000000-0005-0000-0000-00009D000000}"/>
    <cellStyle name="$l2 Row 2 7" xfId="252" xr:uid="{00000000-0005-0000-0000-00009E000000}"/>
    <cellStyle name="$l2 Row 2 8" xfId="253" xr:uid="{00000000-0005-0000-0000-00009F000000}"/>
    <cellStyle name="$l2 Row 3" xfId="254" xr:uid="{00000000-0005-0000-0000-0000A0000000}"/>
    <cellStyle name="$l2 Row 3 2" xfId="255" xr:uid="{00000000-0005-0000-0000-0000A1000000}"/>
    <cellStyle name="$l2 Row 3 3" xfId="256" xr:uid="{00000000-0005-0000-0000-0000A2000000}"/>
    <cellStyle name="$l2 Row 3 4" xfId="257" xr:uid="{00000000-0005-0000-0000-0000A3000000}"/>
    <cellStyle name="$l2 Row 3 5" xfId="258" xr:uid="{00000000-0005-0000-0000-0000A4000000}"/>
    <cellStyle name="$l2 Row 3 6" xfId="259" xr:uid="{00000000-0005-0000-0000-0000A5000000}"/>
    <cellStyle name="$l2 Row 3 7" xfId="260" xr:uid="{00000000-0005-0000-0000-0000A6000000}"/>
    <cellStyle name="$l2 Row 3 8" xfId="261" xr:uid="{00000000-0005-0000-0000-0000A7000000}"/>
    <cellStyle name="$l2 Row 4" xfId="262" xr:uid="{00000000-0005-0000-0000-0000A8000000}"/>
    <cellStyle name="$l2 Row 5" xfId="263" xr:uid="{00000000-0005-0000-0000-0000A9000000}"/>
    <cellStyle name="$l2 Row 6" xfId="264" xr:uid="{00000000-0005-0000-0000-0000AA000000}"/>
    <cellStyle name="$l2 Row 7" xfId="265" xr:uid="{00000000-0005-0000-0000-0000AB000000}"/>
    <cellStyle name="$l2 Row 8" xfId="266" xr:uid="{00000000-0005-0000-0000-0000AC000000}"/>
    <cellStyle name="$l2 Row 9" xfId="267" xr:uid="{00000000-0005-0000-0000-0000AD000000}"/>
    <cellStyle name="$u0 %" xfId="268" xr:uid="{00000000-0005-0000-0000-0000AE000000}"/>
    <cellStyle name="$u0 % 2" xfId="269" xr:uid="{00000000-0005-0000-0000-0000AF000000}"/>
    <cellStyle name="$u0 % 2 2" xfId="270" xr:uid="{00000000-0005-0000-0000-0000B0000000}"/>
    <cellStyle name="$u0 % 2 3" xfId="271" xr:uid="{00000000-0005-0000-0000-0000B1000000}"/>
    <cellStyle name="$u0 % 2 4" xfId="272" xr:uid="{00000000-0005-0000-0000-0000B2000000}"/>
    <cellStyle name="$u0 % 2 5" xfId="273" xr:uid="{00000000-0005-0000-0000-0000B3000000}"/>
    <cellStyle name="$u0 % 2 6" xfId="274" xr:uid="{00000000-0005-0000-0000-0000B4000000}"/>
    <cellStyle name="$u0 % 2 7" xfId="275" xr:uid="{00000000-0005-0000-0000-0000B5000000}"/>
    <cellStyle name="$u0 % 3" xfId="276" xr:uid="{00000000-0005-0000-0000-0000B6000000}"/>
    <cellStyle name="$u0 % 3 2" xfId="277" xr:uid="{00000000-0005-0000-0000-0000B7000000}"/>
    <cellStyle name="$u0 % 3 3" xfId="278" xr:uid="{00000000-0005-0000-0000-0000B8000000}"/>
    <cellStyle name="$u0 % 3 4" xfId="279" xr:uid="{00000000-0005-0000-0000-0000B9000000}"/>
    <cellStyle name="$u0 % 3 5" xfId="280" xr:uid="{00000000-0005-0000-0000-0000BA000000}"/>
    <cellStyle name="$u0 % 3 6" xfId="281" xr:uid="{00000000-0005-0000-0000-0000BB000000}"/>
    <cellStyle name="$u0 % 3 7" xfId="282" xr:uid="{00000000-0005-0000-0000-0000BC000000}"/>
    <cellStyle name="$u0 % 4" xfId="283" xr:uid="{00000000-0005-0000-0000-0000BD000000}"/>
    <cellStyle name="$u0 % 5" xfId="284" xr:uid="{00000000-0005-0000-0000-0000BE000000}"/>
    <cellStyle name="$u0 % 6" xfId="285" xr:uid="{00000000-0005-0000-0000-0000BF000000}"/>
    <cellStyle name="$u0 % 7" xfId="286" xr:uid="{00000000-0005-0000-0000-0000C0000000}"/>
    <cellStyle name="$u0 % 8" xfId="287" xr:uid="{00000000-0005-0000-0000-0000C1000000}"/>
    <cellStyle name="$u0 % 9" xfId="288" xr:uid="{00000000-0005-0000-0000-0000C2000000}"/>
    <cellStyle name="$u0 No" xfId="289" xr:uid="{00000000-0005-0000-0000-0000C3000000}"/>
    <cellStyle name="$u0 No 2" xfId="290" xr:uid="{00000000-0005-0000-0000-0000C4000000}"/>
    <cellStyle name="$u0 No 2 2" xfId="291" xr:uid="{00000000-0005-0000-0000-0000C5000000}"/>
    <cellStyle name="$u0 No 2 3" xfId="292" xr:uid="{00000000-0005-0000-0000-0000C6000000}"/>
    <cellStyle name="$u0 No 2 4" xfId="293" xr:uid="{00000000-0005-0000-0000-0000C7000000}"/>
    <cellStyle name="$u0 No 2 5" xfId="294" xr:uid="{00000000-0005-0000-0000-0000C8000000}"/>
    <cellStyle name="$u0 No 2 6" xfId="295" xr:uid="{00000000-0005-0000-0000-0000C9000000}"/>
    <cellStyle name="$u0 No 2 7" xfId="296" xr:uid="{00000000-0005-0000-0000-0000CA000000}"/>
    <cellStyle name="$u0 No 3" xfId="297" xr:uid="{00000000-0005-0000-0000-0000CB000000}"/>
    <cellStyle name="$u0 No 3 2" xfId="298" xr:uid="{00000000-0005-0000-0000-0000CC000000}"/>
    <cellStyle name="$u0 No 3 3" xfId="299" xr:uid="{00000000-0005-0000-0000-0000CD000000}"/>
    <cellStyle name="$u0 No 3 4" xfId="300" xr:uid="{00000000-0005-0000-0000-0000CE000000}"/>
    <cellStyle name="$u0 No 3 5" xfId="301" xr:uid="{00000000-0005-0000-0000-0000CF000000}"/>
    <cellStyle name="$u0 No 3 6" xfId="302" xr:uid="{00000000-0005-0000-0000-0000D0000000}"/>
    <cellStyle name="$u0 No 3 7" xfId="303" xr:uid="{00000000-0005-0000-0000-0000D1000000}"/>
    <cellStyle name="$u0 No 4" xfId="304" xr:uid="{00000000-0005-0000-0000-0000D2000000}"/>
    <cellStyle name="$u0 No 5" xfId="305" xr:uid="{00000000-0005-0000-0000-0000D3000000}"/>
    <cellStyle name="$u0 No 6" xfId="306" xr:uid="{00000000-0005-0000-0000-0000D4000000}"/>
    <cellStyle name="$u0 No 7" xfId="307" xr:uid="{00000000-0005-0000-0000-0000D5000000}"/>
    <cellStyle name="$u0 No 8" xfId="308" xr:uid="{00000000-0005-0000-0000-0000D6000000}"/>
    <cellStyle name="$u0 No 9" xfId="309" xr:uid="{00000000-0005-0000-0000-0000D7000000}"/>
    <cellStyle name="[StdExit()]" xfId="310" xr:uid="{00000000-0005-0000-0000-0000D8000000}"/>
    <cellStyle name="_List1" xfId="311" xr:uid="{00000000-0005-0000-0000-0000D9000000}"/>
    <cellStyle name="’E‰Ý [0.00]_Region Orders (2)" xfId="312" xr:uid="{00000000-0005-0000-0000-0000DA000000}"/>
    <cellStyle name="’E‰Ý_Region Orders (2)" xfId="313" xr:uid="{00000000-0005-0000-0000-0000DB000000}"/>
    <cellStyle name="•WŹ€_Pacific Region P&amp;L" xfId="314" xr:uid="{00000000-0005-0000-0000-0000DC000000}"/>
    <cellStyle name="•WŹ_Pacific Region P&amp;L" xfId="315" xr:uid="{00000000-0005-0000-0000-0000DD000000}"/>
    <cellStyle name="20 % – Zvýraznění1 2" xfId="316" xr:uid="{00000000-0005-0000-0000-0000DE000000}"/>
    <cellStyle name="20 % – Zvýraznění2 2" xfId="317" xr:uid="{00000000-0005-0000-0000-0000DF000000}"/>
    <cellStyle name="20 % – Zvýraznění3 2" xfId="318" xr:uid="{00000000-0005-0000-0000-0000E0000000}"/>
    <cellStyle name="20 % – Zvýraznění4 2" xfId="319" xr:uid="{00000000-0005-0000-0000-0000E1000000}"/>
    <cellStyle name="20 % – Zvýraznění5 2" xfId="320" xr:uid="{00000000-0005-0000-0000-0000E2000000}"/>
    <cellStyle name="20 % – Zvýraznění6 2" xfId="321" xr:uid="{00000000-0005-0000-0000-0000E3000000}"/>
    <cellStyle name="40 % – Zvýraznění1 2" xfId="322" xr:uid="{00000000-0005-0000-0000-0000E4000000}"/>
    <cellStyle name="40 % – Zvýraznění2 2" xfId="323" xr:uid="{00000000-0005-0000-0000-0000E5000000}"/>
    <cellStyle name="40 % – Zvýraznění3 2" xfId="324" xr:uid="{00000000-0005-0000-0000-0000E6000000}"/>
    <cellStyle name="40 % – Zvýraznění4 2" xfId="325" xr:uid="{00000000-0005-0000-0000-0000E7000000}"/>
    <cellStyle name="40 % – Zvýraznění5 2" xfId="326" xr:uid="{00000000-0005-0000-0000-0000E8000000}"/>
    <cellStyle name="40 % – Zvýraznění6 2" xfId="327" xr:uid="{00000000-0005-0000-0000-0000E9000000}"/>
    <cellStyle name="60 % – Zvýraznění1 2" xfId="328" xr:uid="{00000000-0005-0000-0000-0000EA000000}"/>
    <cellStyle name="60 % – Zvýraznění2 2" xfId="329" xr:uid="{00000000-0005-0000-0000-0000EB000000}"/>
    <cellStyle name="60 % – Zvýraznění3 2" xfId="330" xr:uid="{00000000-0005-0000-0000-0000EC000000}"/>
    <cellStyle name="60 % – Zvýraznění4 2" xfId="331" xr:uid="{00000000-0005-0000-0000-0000ED000000}"/>
    <cellStyle name="60 % – Zvýraznění5 2" xfId="332" xr:uid="{00000000-0005-0000-0000-0000EE000000}"/>
    <cellStyle name="60 % – Zvýraznění6 2" xfId="333" xr:uid="{00000000-0005-0000-0000-0000EF000000}"/>
    <cellStyle name="Accent1 - 20%" xfId="334" xr:uid="{00000000-0005-0000-0000-0000F0000000}"/>
    <cellStyle name="Accent1 - 40%" xfId="335" xr:uid="{00000000-0005-0000-0000-0000F1000000}"/>
    <cellStyle name="Accent1 - 60%" xfId="336" xr:uid="{00000000-0005-0000-0000-0000F2000000}"/>
    <cellStyle name="Accent2 - 20%" xfId="337" xr:uid="{00000000-0005-0000-0000-0000F3000000}"/>
    <cellStyle name="Accent2 - 40%" xfId="338" xr:uid="{00000000-0005-0000-0000-0000F4000000}"/>
    <cellStyle name="Accent2 - 60%" xfId="339" xr:uid="{00000000-0005-0000-0000-0000F5000000}"/>
    <cellStyle name="Accent3 - 20%" xfId="340" xr:uid="{00000000-0005-0000-0000-0000F6000000}"/>
    <cellStyle name="Accent3 - 40%" xfId="341" xr:uid="{00000000-0005-0000-0000-0000F7000000}"/>
    <cellStyle name="Accent3 - 60%" xfId="342" xr:uid="{00000000-0005-0000-0000-0000F8000000}"/>
    <cellStyle name="Accent4 - 20%" xfId="343" xr:uid="{00000000-0005-0000-0000-0000F9000000}"/>
    <cellStyle name="Accent4 - 40%" xfId="344" xr:uid="{00000000-0005-0000-0000-0000FA000000}"/>
    <cellStyle name="Accent4 - 60%" xfId="345" xr:uid="{00000000-0005-0000-0000-0000FB000000}"/>
    <cellStyle name="Accent5 - 20%" xfId="346" xr:uid="{00000000-0005-0000-0000-0000FC000000}"/>
    <cellStyle name="Accent5 - 40%" xfId="347" xr:uid="{00000000-0005-0000-0000-0000FD000000}"/>
    <cellStyle name="Accent5 - 60%" xfId="348" xr:uid="{00000000-0005-0000-0000-0000FE000000}"/>
    <cellStyle name="Accent6 - 20%" xfId="349" xr:uid="{00000000-0005-0000-0000-0000FF000000}"/>
    <cellStyle name="Accent6 - 40%" xfId="350" xr:uid="{00000000-0005-0000-0000-000000010000}"/>
    <cellStyle name="Accent6 - 60%" xfId="351" xr:uid="{00000000-0005-0000-0000-000001010000}"/>
    <cellStyle name="AdminStyle" xfId="352" xr:uid="{00000000-0005-0000-0000-000002010000}"/>
    <cellStyle name="AdminStyle 2" xfId="353" xr:uid="{00000000-0005-0000-0000-000003010000}"/>
    <cellStyle name="AdminStyle 2 2" xfId="354" xr:uid="{00000000-0005-0000-0000-000004010000}"/>
    <cellStyle name="AdminStyle 2 3" xfId="355" xr:uid="{00000000-0005-0000-0000-000005010000}"/>
    <cellStyle name="AdminStyle 2 4" xfId="356" xr:uid="{00000000-0005-0000-0000-000006010000}"/>
    <cellStyle name="AdminStyle 2 5" xfId="357" xr:uid="{00000000-0005-0000-0000-000007010000}"/>
    <cellStyle name="AdminStyle 2 6" xfId="358" xr:uid="{00000000-0005-0000-0000-000008010000}"/>
    <cellStyle name="AdminStyle 2 7" xfId="359" xr:uid="{00000000-0005-0000-0000-000009010000}"/>
    <cellStyle name="AdminStyle 3" xfId="360" xr:uid="{00000000-0005-0000-0000-00000A010000}"/>
    <cellStyle name="AdminStyle 3 2" xfId="361" xr:uid="{00000000-0005-0000-0000-00000B010000}"/>
    <cellStyle name="AdminStyle 3 3" xfId="362" xr:uid="{00000000-0005-0000-0000-00000C010000}"/>
    <cellStyle name="AdminStyle 3 4" xfId="363" xr:uid="{00000000-0005-0000-0000-00000D010000}"/>
    <cellStyle name="AdminStyle 3 5" xfId="364" xr:uid="{00000000-0005-0000-0000-00000E010000}"/>
    <cellStyle name="AdminStyle 3 6" xfId="365" xr:uid="{00000000-0005-0000-0000-00000F010000}"/>
    <cellStyle name="AdminStyle 3 7" xfId="366" xr:uid="{00000000-0005-0000-0000-000010010000}"/>
    <cellStyle name="AdminStyle 4" xfId="367" xr:uid="{00000000-0005-0000-0000-000011010000}"/>
    <cellStyle name="AdminStyle 5" xfId="368" xr:uid="{00000000-0005-0000-0000-000012010000}"/>
    <cellStyle name="AdminStyle 6" xfId="369" xr:uid="{00000000-0005-0000-0000-000013010000}"/>
    <cellStyle name="AdminStyle 7" xfId="370" xr:uid="{00000000-0005-0000-0000-000014010000}"/>
    <cellStyle name="AdminStyle 8" xfId="371" xr:uid="{00000000-0005-0000-0000-000015010000}"/>
    <cellStyle name="AdminStyle 9" xfId="372" xr:uid="{00000000-0005-0000-0000-000016010000}"/>
    <cellStyle name="args.style" xfId="373" xr:uid="{00000000-0005-0000-0000-000017010000}"/>
    <cellStyle name="args.style 2" xfId="374" xr:uid="{00000000-0005-0000-0000-000018010000}"/>
    <cellStyle name="args.style 3" xfId="375" xr:uid="{00000000-0005-0000-0000-000019010000}"/>
    <cellStyle name="args.style_110310_Výkazy CEPS 10_13062011" xfId="376" xr:uid="{00000000-0005-0000-0000-00001A010000}"/>
    <cellStyle name="Calc Currency (0)" xfId="377" xr:uid="{00000000-0005-0000-0000-00001B010000}"/>
    <cellStyle name="Calc Currency (0) 2" xfId="378" xr:uid="{00000000-0005-0000-0000-00001C010000}"/>
    <cellStyle name="Calc Currency (0) 3" xfId="379" xr:uid="{00000000-0005-0000-0000-00001D010000}"/>
    <cellStyle name="Calc Currency (0)_110310_Výkazy CEPS 10_13062011" xfId="380" xr:uid="{00000000-0005-0000-0000-00001E010000}"/>
    <cellStyle name="cárkyd" xfId="381" xr:uid="{00000000-0005-0000-0000-00001F010000}"/>
    <cellStyle name="cary" xfId="382" xr:uid="{00000000-0005-0000-0000-000020010000}"/>
    <cellStyle name="cary 2" xfId="383" xr:uid="{00000000-0005-0000-0000-000021010000}"/>
    <cellStyle name="Celkem 2" xfId="69" xr:uid="{00000000-0005-0000-0000-000022010000}"/>
    <cellStyle name="Celkem 2 10" xfId="384" xr:uid="{00000000-0005-0000-0000-000023010000}"/>
    <cellStyle name="CELKEM 2 2" xfId="385" xr:uid="{00000000-0005-0000-0000-000024010000}"/>
    <cellStyle name="Celkem 2 2 2" xfId="386" xr:uid="{00000000-0005-0000-0000-000025010000}"/>
    <cellStyle name="Celkem 2 2 3" xfId="387" xr:uid="{00000000-0005-0000-0000-000026010000}"/>
    <cellStyle name="Celkem 2 2 4" xfId="388" xr:uid="{00000000-0005-0000-0000-000027010000}"/>
    <cellStyle name="Celkem 2 2 5" xfId="389" xr:uid="{00000000-0005-0000-0000-000028010000}"/>
    <cellStyle name="Celkem 2 2 6" xfId="390" xr:uid="{00000000-0005-0000-0000-000029010000}"/>
    <cellStyle name="Celkem 2 2 7" xfId="391" xr:uid="{00000000-0005-0000-0000-00002A010000}"/>
    <cellStyle name="Celkem 2 2 8" xfId="392" xr:uid="{00000000-0005-0000-0000-00002B010000}"/>
    <cellStyle name="Celkem 2 2 9" xfId="393" xr:uid="{00000000-0005-0000-0000-00002C010000}"/>
    <cellStyle name="CELKEM 2 3" xfId="394" xr:uid="{00000000-0005-0000-0000-00002D010000}"/>
    <cellStyle name="Celkem 2 4" xfId="395" xr:uid="{00000000-0005-0000-0000-00002E010000}"/>
    <cellStyle name="Celkem 2 5" xfId="396" xr:uid="{00000000-0005-0000-0000-00002F010000}"/>
    <cellStyle name="Celkem 2 6" xfId="397" xr:uid="{00000000-0005-0000-0000-000030010000}"/>
    <cellStyle name="Celkem 2 7" xfId="398" xr:uid="{00000000-0005-0000-0000-000031010000}"/>
    <cellStyle name="Celkem 2 8" xfId="399" xr:uid="{00000000-0005-0000-0000-000032010000}"/>
    <cellStyle name="Celkem 2 9" xfId="400" xr:uid="{00000000-0005-0000-0000-000033010000}"/>
    <cellStyle name="CELKEM 3" xfId="401" xr:uid="{00000000-0005-0000-0000-000034010000}"/>
    <cellStyle name="ColLevel_1_BE (2)" xfId="402" xr:uid="{00000000-0005-0000-0000-000035010000}"/>
    <cellStyle name="Comma [0]_!!!GO" xfId="403" xr:uid="{00000000-0005-0000-0000-000036010000}"/>
    <cellStyle name="Comma_!!!GO" xfId="404" xr:uid="{00000000-0005-0000-0000-000037010000}"/>
    <cellStyle name="Copied" xfId="405" xr:uid="{00000000-0005-0000-0000-000038010000}"/>
    <cellStyle name="Copied 2" xfId="406" xr:uid="{00000000-0005-0000-0000-000039010000}"/>
    <cellStyle name="Copied 3" xfId="407" xr:uid="{00000000-0005-0000-0000-00003A010000}"/>
    <cellStyle name="Copied_110310_Výkazy CEPS 10_13062011" xfId="408" xr:uid="{00000000-0005-0000-0000-00003B010000}"/>
    <cellStyle name="COST1" xfId="409" xr:uid="{00000000-0005-0000-0000-00003C010000}"/>
    <cellStyle name="COST1 2" xfId="410" xr:uid="{00000000-0005-0000-0000-00003D010000}"/>
    <cellStyle name="COST1 3" xfId="411" xr:uid="{00000000-0005-0000-0000-00003E010000}"/>
    <cellStyle name="COST1_110310_Výkazy CEPS 10_13062011" xfId="412" xr:uid="{00000000-0005-0000-0000-00003F010000}"/>
    <cellStyle name="Currency [0]_!!!GO" xfId="413" xr:uid="{00000000-0005-0000-0000-000040010000}"/>
    <cellStyle name="Currency_!!!GO" xfId="414" xr:uid="{00000000-0005-0000-0000-000041010000}"/>
    <cellStyle name="ČÁRKA 2" xfId="415" xr:uid="{00000000-0005-0000-0000-000042010000}"/>
    <cellStyle name="ČÁRKA 2 2" xfId="416" xr:uid="{00000000-0005-0000-0000-000043010000}"/>
    <cellStyle name="ČÁRKA 2 3" xfId="417" xr:uid="{00000000-0005-0000-0000-000044010000}"/>
    <cellStyle name="ČEPS" xfId="418" xr:uid="{00000000-0005-0000-0000-000045010000}"/>
    <cellStyle name="ČEPS chybně" xfId="419" xr:uid="{00000000-0005-0000-0000-000046010000}"/>
    <cellStyle name="ČEPS neutrální" xfId="420" xr:uid="{00000000-0005-0000-0000-000047010000}"/>
    <cellStyle name="ČEPS správně" xfId="421" xr:uid="{00000000-0005-0000-0000-000048010000}"/>
    <cellStyle name="Date" xfId="422" xr:uid="{00000000-0005-0000-0000-000049010000}"/>
    <cellStyle name="Date 2" xfId="423" xr:uid="{00000000-0005-0000-0000-00004A010000}"/>
    <cellStyle name="Date 3" xfId="424" xr:uid="{00000000-0005-0000-0000-00004B010000}"/>
    <cellStyle name="Date_110310_Výkazy CEPS 10_13062011" xfId="425" xr:uid="{00000000-0005-0000-0000-00004C010000}"/>
    <cellStyle name="Datum" xfId="70" xr:uid="{00000000-0005-0000-0000-00004D010000}"/>
    <cellStyle name="DATUM 2" xfId="426" xr:uid="{00000000-0005-0000-0000-00004E010000}"/>
    <cellStyle name="DATUM 2 2" xfId="427" xr:uid="{00000000-0005-0000-0000-00004F010000}"/>
    <cellStyle name="DATUM 2 3" xfId="428" xr:uid="{00000000-0005-0000-0000-000050010000}"/>
    <cellStyle name="Emphasis 1" xfId="429" xr:uid="{00000000-0005-0000-0000-000051010000}"/>
    <cellStyle name="Emphasis 2" xfId="430" xr:uid="{00000000-0005-0000-0000-000052010000}"/>
    <cellStyle name="Emphasis 3" xfId="431" xr:uid="{00000000-0005-0000-0000-000053010000}"/>
    <cellStyle name="Entered" xfId="432" xr:uid="{00000000-0005-0000-0000-000054010000}"/>
    <cellStyle name="Entered 2" xfId="433" xr:uid="{00000000-0005-0000-0000-000055010000}"/>
    <cellStyle name="Entered 3" xfId="434" xr:uid="{00000000-0005-0000-0000-000056010000}"/>
    <cellStyle name="Entered_110310_Výkazy CEPS 10_13062011" xfId="435" xr:uid="{00000000-0005-0000-0000-000057010000}"/>
    <cellStyle name="F2" xfId="71" xr:uid="{00000000-0005-0000-0000-000058010000}"/>
    <cellStyle name="F3" xfId="72" xr:uid="{00000000-0005-0000-0000-000059010000}"/>
    <cellStyle name="F4" xfId="73" xr:uid="{00000000-0005-0000-0000-00005A010000}"/>
    <cellStyle name="F5" xfId="74" xr:uid="{00000000-0005-0000-0000-00005B010000}"/>
    <cellStyle name="F6" xfId="75" xr:uid="{00000000-0005-0000-0000-00005C010000}"/>
    <cellStyle name="F7" xfId="76" xr:uid="{00000000-0005-0000-0000-00005D010000}"/>
    <cellStyle name="F8" xfId="77" xr:uid="{00000000-0005-0000-0000-00005E010000}"/>
    <cellStyle name="Finanční0" xfId="78" xr:uid="{00000000-0005-0000-0000-00005F010000}"/>
    <cellStyle name="Fixed" xfId="16" xr:uid="{00000000-0005-0000-0000-000060010000}"/>
    <cellStyle name="Grey" xfId="436" xr:uid="{00000000-0005-0000-0000-000061010000}"/>
    <cellStyle name="Header1" xfId="437" xr:uid="{00000000-0005-0000-0000-000062010000}"/>
    <cellStyle name="Header2" xfId="438" xr:uid="{00000000-0005-0000-0000-000063010000}"/>
    <cellStyle name="Header2 2" xfId="439" xr:uid="{00000000-0005-0000-0000-000064010000}"/>
    <cellStyle name="Header2 2 2" xfId="440" xr:uid="{00000000-0005-0000-0000-000065010000}"/>
    <cellStyle name="Header2 2 3" xfId="441" xr:uid="{00000000-0005-0000-0000-000066010000}"/>
    <cellStyle name="Header2 2 4" xfId="442" xr:uid="{00000000-0005-0000-0000-000067010000}"/>
    <cellStyle name="Header2 2 5" xfId="443" xr:uid="{00000000-0005-0000-0000-000068010000}"/>
    <cellStyle name="Header2 2 6" xfId="444" xr:uid="{00000000-0005-0000-0000-000069010000}"/>
    <cellStyle name="Header2 2 7" xfId="445" xr:uid="{00000000-0005-0000-0000-00006A010000}"/>
    <cellStyle name="Header2 2 8" xfId="446" xr:uid="{00000000-0005-0000-0000-00006B010000}"/>
    <cellStyle name="Header2 3" xfId="447" xr:uid="{00000000-0005-0000-0000-00006C010000}"/>
    <cellStyle name="Header2 3 2" xfId="448" xr:uid="{00000000-0005-0000-0000-00006D010000}"/>
    <cellStyle name="Header2 3 3" xfId="449" xr:uid="{00000000-0005-0000-0000-00006E010000}"/>
    <cellStyle name="Header2 3 4" xfId="450" xr:uid="{00000000-0005-0000-0000-00006F010000}"/>
    <cellStyle name="Header2 3 5" xfId="451" xr:uid="{00000000-0005-0000-0000-000070010000}"/>
    <cellStyle name="Header2 3 6" xfId="452" xr:uid="{00000000-0005-0000-0000-000071010000}"/>
    <cellStyle name="Header2 3 7" xfId="453" xr:uid="{00000000-0005-0000-0000-000072010000}"/>
    <cellStyle name="Header2 3 8" xfId="454" xr:uid="{00000000-0005-0000-0000-000073010000}"/>
    <cellStyle name="HEADING1" xfId="79" xr:uid="{00000000-0005-0000-0000-000074010000}"/>
    <cellStyle name="HEADING2" xfId="80" xr:uid="{00000000-0005-0000-0000-000075010000}"/>
    <cellStyle name="Hypertextový odkaz 2" xfId="4" xr:uid="{00000000-0005-0000-0000-000076010000}"/>
    <cellStyle name="Chybně 2" xfId="455" xr:uid="{00000000-0005-0000-0000-000077010000}"/>
    <cellStyle name="Input [yellow]" xfId="456" xr:uid="{00000000-0005-0000-0000-000078010000}"/>
    <cellStyle name="Input [yellow] 2" xfId="457" xr:uid="{00000000-0005-0000-0000-000079010000}"/>
    <cellStyle name="Input [yellow] 2 10" xfId="458" xr:uid="{00000000-0005-0000-0000-00007A010000}"/>
    <cellStyle name="Input [yellow] 2 2" xfId="459" xr:uid="{00000000-0005-0000-0000-00007B010000}"/>
    <cellStyle name="Input [yellow] 2 3" xfId="460" xr:uid="{00000000-0005-0000-0000-00007C010000}"/>
    <cellStyle name="Input [yellow] 2 4" xfId="461" xr:uid="{00000000-0005-0000-0000-00007D010000}"/>
    <cellStyle name="Input [yellow] 2 5" xfId="462" xr:uid="{00000000-0005-0000-0000-00007E010000}"/>
    <cellStyle name="Input [yellow] 2 6" xfId="463" xr:uid="{00000000-0005-0000-0000-00007F010000}"/>
    <cellStyle name="Input [yellow] 2 7" xfId="464" xr:uid="{00000000-0005-0000-0000-000080010000}"/>
    <cellStyle name="Input [yellow] 2 8" xfId="465" xr:uid="{00000000-0005-0000-0000-000081010000}"/>
    <cellStyle name="Input [yellow] 2 9" xfId="466" xr:uid="{00000000-0005-0000-0000-000082010000}"/>
    <cellStyle name="Input [yellow] 3" xfId="467" xr:uid="{00000000-0005-0000-0000-000083010000}"/>
    <cellStyle name="Input [yellow] 3 10" xfId="468" xr:uid="{00000000-0005-0000-0000-000084010000}"/>
    <cellStyle name="Input [yellow] 3 2" xfId="469" xr:uid="{00000000-0005-0000-0000-000085010000}"/>
    <cellStyle name="Input [yellow] 3 3" xfId="470" xr:uid="{00000000-0005-0000-0000-000086010000}"/>
    <cellStyle name="Input [yellow] 3 4" xfId="471" xr:uid="{00000000-0005-0000-0000-000087010000}"/>
    <cellStyle name="Input [yellow] 3 5" xfId="472" xr:uid="{00000000-0005-0000-0000-000088010000}"/>
    <cellStyle name="Input [yellow] 3 6" xfId="473" xr:uid="{00000000-0005-0000-0000-000089010000}"/>
    <cellStyle name="Input [yellow] 3 7" xfId="474" xr:uid="{00000000-0005-0000-0000-00008A010000}"/>
    <cellStyle name="Input [yellow] 3 8" xfId="475" xr:uid="{00000000-0005-0000-0000-00008B010000}"/>
    <cellStyle name="Input [yellow] 3 9" xfId="476" xr:uid="{00000000-0005-0000-0000-00008C010000}"/>
    <cellStyle name="Input Cells" xfId="477" xr:uid="{00000000-0005-0000-0000-00008D010000}"/>
    <cellStyle name="Input Cells 2" xfId="478" xr:uid="{00000000-0005-0000-0000-00008E010000}"/>
    <cellStyle name="Input Cells 3" xfId="479" xr:uid="{00000000-0005-0000-0000-00008F010000}"/>
    <cellStyle name="Input Cells_110310_Výkazy CEPS 10_13062011" xfId="480" xr:uid="{00000000-0005-0000-0000-000090010000}"/>
    <cellStyle name="Kontrolní buňka 2" xfId="481" xr:uid="{00000000-0005-0000-0000-000091010000}"/>
    <cellStyle name="Linked Cells" xfId="482" xr:uid="{00000000-0005-0000-0000-000092010000}"/>
    <cellStyle name="Linked Cells 2" xfId="483" xr:uid="{00000000-0005-0000-0000-000093010000}"/>
    <cellStyle name="Linked Cells 3" xfId="484" xr:uid="{00000000-0005-0000-0000-000094010000}"/>
    <cellStyle name="Linked Cells_110310_Výkazy CEPS 10_13062011" xfId="485" xr:uid="{00000000-0005-0000-0000-000095010000}"/>
    <cellStyle name="MĚNA 2" xfId="486" xr:uid="{00000000-0005-0000-0000-000096010000}"/>
    <cellStyle name="MĚNA 2 2" xfId="487" xr:uid="{00000000-0005-0000-0000-000097010000}"/>
    <cellStyle name="MĚNA 2 3" xfId="488" xr:uid="{00000000-0005-0000-0000-000098010000}"/>
    <cellStyle name="Měna0" xfId="81" xr:uid="{00000000-0005-0000-0000-000099010000}"/>
    <cellStyle name="Milliers [0]_!!!GO" xfId="489" xr:uid="{00000000-0005-0000-0000-00009A010000}"/>
    <cellStyle name="Milliers_!!!GO" xfId="490" xr:uid="{00000000-0005-0000-0000-00009B010000}"/>
    <cellStyle name="Monétaire [0]_!!!GO" xfId="491" xr:uid="{00000000-0005-0000-0000-00009C010000}"/>
    <cellStyle name="Monétaire_!!!GO" xfId="492" xr:uid="{00000000-0005-0000-0000-00009D010000}"/>
    <cellStyle name="Nadpis 1 2" xfId="493" xr:uid="{00000000-0005-0000-0000-00009E010000}"/>
    <cellStyle name="Nadpis 2 2" xfId="494" xr:uid="{00000000-0005-0000-0000-00009F010000}"/>
    <cellStyle name="Nadpis 3 2" xfId="495" xr:uid="{00000000-0005-0000-0000-0000A0010000}"/>
    <cellStyle name="Nadpis 4 2" xfId="496" xr:uid="{00000000-0005-0000-0000-0000A1010000}"/>
    <cellStyle name="Nadpis malý" xfId="497" xr:uid="{00000000-0005-0000-0000-0000A2010000}"/>
    <cellStyle name="NADPIS1" xfId="498" xr:uid="{00000000-0005-0000-0000-0000A3010000}"/>
    <cellStyle name="NADPIS1 2" xfId="499" xr:uid="{00000000-0005-0000-0000-0000A4010000}"/>
    <cellStyle name="NADPIS1 2 2" xfId="500" xr:uid="{00000000-0005-0000-0000-0000A5010000}"/>
    <cellStyle name="NADPIS1 2 3" xfId="501" xr:uid="{00000000-0005-0000-0000-0000A6010000}"/>
    <cellStyle name="NADPIS2" xfId="502" xr:uid="{00000000-0005-0000-0000-0000A7010000}"/>
    <cellStyle name="NADPIS2 2" xfId="503" xr:uid="{00000000-0005-0000-0000-0000A8010000}"/>
    <cellStyle name="NADPIS2 2 2" xfId="504" xr:uid="{00000000-0005-0000-0000-0000A9010000}"/>
    <cellStyle name="NADPIS2 2 3" xfId="505" xr:uid="{00000000-0005-0000-0000-0000AA010000}"/>
    <cellStyle name="Název 2" xfId="506" xr:uid="{00000000-0005-0000-0000-0000AB010000}"/>
    <cellStyle name="Neutrální 2" xfId="507" xr:uid="{00000000-0005-0000-0000-0000AC010000}"/>
    <cellStyle name="Neutrální 3" xfId="508" xr:uid="{00000000-0005-0000-0000-0000AD010000}"/>
    <cellStyle name="New Times Roman" xfId="509" xr:uid="{00000000-0005-0000-0000-0000AE010000}"/>
    <cellStyle name="New Times Roman 2" xfId="510" xr:uid="{00000000-0005-0000-0000-0000AF010000}"/>
    <cellStyle name="New Times Roman 3" xfId="511" xr:uid="{00000000-0005-0000-0000-0000B0010000}"/>
    <cellStyle name="New Times Roman_110310_Výkazy CEPS 10_13062011" xfId="512" xr:uid="{00000000-0005-0000-0000-0000B1010000}"/>
    <cellStyle name="normal" xfId="82" xr:uid="{00000000-0005-0000-0000-0000B2010000}"/>
    <cellStyle name="Normal - Style1" xfId="513" xr:uid="{00000000-0005-0000-0000-0000B3010000}"/>
    <cellStyle name="Normal - Style1 2" xfId="514" xr:uid="{00000000-0005-0000-0000-0000B4010000}"/>
    <cellStyle name="Normal - Style1 3" xfId="515" xr:uid="{00000000-0005-0000-0000-0000B5010000}"/>
    <cellStyle name="Normal - Style1_110310_Výkazy CEPS 10_13062011" xfId="516" xr:uid="{00000000-0005-0000-0000-0000B6010000}"/>
    <cellStyle name="normal 2" xfId="517" xr:uid="{00000000-0005-0000-0000-0000B7010000}"/>
    <cellStyle name="Normal_!!!GO" xfId="518" xr:uid="{00000000-0005-0000-0000-0000B8010000}"/>
    <cellStyle name="Normální" xfId="0" builtinId="0"/>
    <cellStyle name="Normální 10" xfId="58" xr:uid="{00000000-0005-0000-0000-0000BA010000}"/>
    <cellStyle name="Normální 10 2" xfId="519" xr:uid="{00000000-0005-0000-0000-0000BB010000}"/>
    <cellStyle name="Normální 11" xfId="68" xr:uid="{00000000-0005-0000-0000-0000BC010000}"/>
    <cellStyle name="Normální 11 2" xfId="520" xr:uid="{00000000-0005-0000-0000-0000BD010000}"/>
    <cellStyle name="Normální 11 3" xfId="521" xr:uid="{00000000-0005-0000-0000-0000BE010000}"/>
    <cellStyle name="Normální 11 4" xfId="522" xr:uid="{00000000-0005-0000-0000-0000BF010000}"/>
    <cellStyle name="Normální 11 5" xfId="523" xr:uid="{00000000-0005-0000-0000-0000C0010000}"/>
    <cellStyle name="Normální 11 6" xfId="524" xr:uid="{00000000-0005-0000-0000-0000C1010000}"/>
    <cellStyle name="Normální 12" xfId="88" xr:uid="{00000000-0005-0000-0000-0000C2010000}"/>
    <cellStyle name="Normální 12 2" xfId="525" xr:uid="{00000000-0005-0000-0000-0000C3010000}"/>
    <cellStyle name="Normální 13" xfId="94" xr:uid="{00000000-0005-0000-0000-0000C4010000}"/>
    <cellStyle name="Normální 13 2" xfId="526" xr:uid="{00000000-0005-0000-0000-0000C5010000}"/>
    <cellStyle name="Normální 14" xfId="527" xr:uid="{00000000-0005-0000-0000-0000C6010000}"/>
    <cellStyle name="Normální 14 2" xfId="528" xr:uid="{00000000-0005-0000-0000-0000C7010000}"/>
    <cellStyle name="Normální 15" xfId="529" xr:uid="{00000000-0005-0000-0000-0000C8010000}"/>
    <cellStyle name="Normální 15 2" xfId="530" xr:uid="{00000000-0005-0000-0000-0000C9010000}"/>
    <cellStyle name="Normální 16" xfId="531" xr:uid="{00000000-0005-0000-0000-0000CA010000}"/>
    <cellStyle name="Normální 17" xfId="532" xr:uid="{00000000-0005-0000-0000-0000CB010000}"/>
    <cellStyle name="Normální 18" xfId="533" xr:uid="{00000000-0005-0000-0000-0000CC010000}"/>
    <cellStyle name="Normální 19" xfId="1540" xr:uid="{E19E501E-25F5-44F0-A0D8-331E1CE68E18}"/>
    <cellStyle name="Normální 2" xfId="3" xr:uid="{00000000-0005-0000-0000-0000CD010000}"/>
    <cellStyle name="Normální 2 2" xfId="13" xr:uid="{00000000-0005-0000-0000-0000CE010000}"/>
    <cellStyle name="Normální 2 2 2" xfId="15" xr:uid="{00000000-0005-0000-0000-0000CF010000}"/>
    <cellStyle name="Normální 2 2 3" xfId="534" xr:uid="{00000000-0005-0000-0000-0000D0010000}"/>
    <cellStyle name="Normální 2 2 4" xfId="535" xr:uid="{00000000-0005-0000-0000-0000D1010000}"/>
    <cellStyle name="Normální 2 3" xfId="19" xr:uid="{00000000-0005-0000-0000-0000D2010000}"/>
    <cellStyle name="normální 2 4" xfId="536" xr:uid="{00000000-0005-0000-0000-0000D3010000}"/>
    <cellStyle name="Normální 2 5" xfId="537" xr:uid="{00000000-0005-0000-0000-0000D4010000}"/>
    <cellStyle name="Normální 2 6" xfId="538" xr:uid="{00000000-0005-0000-0000-0000D5010000}"/>
    <cellStyle name="Normální 2 7" xfId="1539" xr:uid="{9F3B024C-725E-4E61-B776-9478281E0A98}"/>
    <cellStyle name="normální 2_120301 Výkazy PDS 11" xfId="539" xr:uid="{00000000-0005-0000-0000-0000D6010000}"/>
    <cellStyle name="Normální 3" xfId="6" xr:uid="{00000000-0005-0000-0000-0000D7010000}"/>
    <cellStyle name="Normální 3 2" xfId="540" xr:uid="{00000000-0005-0000-0000-0000D8010000}"/>
    <cellStyle name="Normální 3 2 2" xfId="541" xr:uid="{00000000-0005-0000-0000-0000D9010000}"/>
    <cellStyle name="normální 3 3" xfId="542" xr:uid="{00000000-0005-0000-0000-0000DA010000}"/>
    <cellStyle name="Normální 3 4" xfId="543" xr:uid="{00000000-0005-0000-0000-0000DB010000}"/>
    <cellStyle name="Normální 3 5" xfId="544" xr:uid="{00000000-0005-0000-0000-0000DC010000}"/>
    <cellStyle name="Normální 4" xfId="7" xr:uid="{00000000-0005-0000-0000-0000DD010000}"/>
    <cellStyle name="Normální 4 2" xfId="59" xr:uid="{00000000-0005-0000-0000-0000DE010000}"/>
    <cellStyle name="Normální 4 2 2" xfId="545" xr:uid="{00000000-0005-0000-0000-0000DF010000}"/>
    <cellStyle name="Normální 4 2 3" xfId="546" xr:uid="{00000000-0005-0000-0000-0000E0010000}"/>
    <cellStyle name="Normální 5" xfId="14" xr:uid="{00000000-0005-0000-0000-0000E1010000}"/>
    <cellStyle name="Normální 5 2" xfId="17" xr:uid="{00000000-0005-0000-0000-0000E2010000}"/>
    <cellStyle name="Normální 5 2 2" xfId="62" xr:uid="{00000000-0005-0000-0000-0000E3010000}"/>
    <cellStyle name="Normální 5 3" xfId="53" xr:uid="{00000000-0005-0000-0000-0000E4010000}"/>
    <cellStyle name="Normální 5 4" xfId="61" xr:uid="{00000000-0005-0000-0000-0000E5010000}"/>
    <cellStyle name="Normální 6" xfId="18" xr:uid="{00000000-0005-0000-0000-0000E6010000}"/>
    <cellStyle name="Normální 6 2" xfId="64" xr:uid="{00000000-0005-0000-0000-0000E7010000}"/>
    <cellStyle name="Normální 6 3" xfId="547" xr:uid="{00000000-0005-0000-0000-0000E8010000}"/>
    <cellStyle name="Normální 7" xfId="54" xr:uid="{00000000-0005-0000-0000-0000E9010000}"/>
    <cellStyle name="Normální 7 2" xfId="57" xr:uid="{00000000-0005-0000-0000-0000EA010000}"/>
    <cellStyle name="Normální 7 3" xfId="65" xr:uid="{00000000-0005-0000-0000-0000EB010000}"/>
    <cellStyle name="Normální 8" xfId="55" xr:uid="{00000000-0005-0000-0000-0000EC010000}"/>
    <cellStyle name="Normální 8 2" xfId="66" xr:uid="{00000000-0005-0000-0000-0000ED010000}"/>
    <cellStyle name="Normální 9" xfId="56" xr:uid="{00000000-0005-0000-0000-0000EE010000}"/>
    <cellStyle name="Normální 9 2" xfId="67" xr:uid="{00000000-0005-0000-0000-0000EF010000}"/>
    <cellStyle name="Normální 9 3" xfId="95" xr:uid="{00000000-0005-0000-0000-0000F0010000}"/>
    <cellStyle name="Normální 91" xfId="548" xr:uid="{00000000-0005-0000-0000-0000F1010000}"/>
    <cellStyle name="normální_13710424" xfId="83" xr:uid="{00000000-0005-0000-0000-0000F2010000}"/>
    <cellStyle name="normální_22-T1 navazující na účetnictví_Příloha 5_22 (15-11-11) _změnaJN" xfId="92" xr:uid="{00000000-0005-0000-0000-0000F3010000}"/>
    <cellStyle name="normální_22-T2_Příloha 5_22 (14-10-11)JN" xfId="93" xr:uid="{00000000-0005-0000-0000-0000F4010000}"/>
    <cellStyle name="normální_Makroekon" xfId="84" xr:uid="{00000000-0005-0000-0000-0000F5010000}"/>
    <cellStyle name="O…‹aO‚e [0.00]_Region Orders (2)" xfId="549" xr:uid="{00000000-0005-0000-0000-0000F6010000}"/>
    <cellStyle name="O…‹aO‚e_Region Orders (2)" xfId="550" xr:uid="{00000000-0005-0000-0000-0000F7010000}"/>
    <cellStyle name="per.style" xfId="551" xr:uid="{00000000-0005-0000-0000-0000F8010000}"/>
    <cellStyle name="per.style 2" xfId="552" xr:uid="{00000000-0005-0000-0000-0000F9010000}"/>
    <cellStyle name="per.style 3" xfId="553" xr:uid="{00000000-0005-0000-0000-0000FA010000}"/>
    <cellStyle name="per.style_110310_Výkazy CEPS 10_13062011" xfId="554" xr:uid="{00000000-0005-0000-0000-0000FB010000}"/>
    <cellStyle name="Percent [2]" xfId="555" xr:uid="{00000000-0005-0000-0000-0000FC010000}"/>
    <cellStyle name="Percent [2] 2" xfId="556" xr:uid="{00000000-0005-0000-0000-0000FD010000}"/>
    <cellStyle name="Percent [2] 3" xfId="557" xr:uid="{00000000-0005-0000-0000-0000FE010000}"/>
    <cellStyle name="Pevný" xfId="85" xr:uid="{00000000-0005-0000-0000-0000FF010000}"/>
    <cellStyle name="PEVNÝ 2" xfId="558" xr:uid="{00000000-0005-0000-0000-000000020000}"/>
    <cellStyle name="PEVNÝ 2 2" xfId="559" xr:uid="{00000000-0005-0000-0000-000001020000}"/>
    <cellStyle name="PEVNÝ 2 3" xfId="560" xr:uid="{00000000-0005-0000-0000-000002020000}"/>
    <cellStyle name="Poznámka 2" xfId="561" xr:uid="{00000000-0005-0000-0000-000003020000}"/>
    <cellStyle name="Poznámka 2 10" xfId="562" xr:uid="{00000000-0005-0000-0000-000004020000}"/>
    <cellStyle name="Poznámka 2 11" xfId="563" xr:uid="{00000000-0005-0000-0000-000005020000}"/>
    <cellStyle name="Poznámka 2 12" xfId="564" xr:uid="{00000000-0005-0000-0000-000006020000}"/>
    <cellStyle name="Poznámka 2 2" xfId="565" xr:uid="{00000000-0005-0000-0000-000007020000}"/>
    <cellStyle name="Poznámka 2 2 10" xfId="566" xr:uid="{00000000-0005-0000-0000-000008020000}"/>
    <cellStyle name="Poznámka 2 2 2" xfId="567" xr:uid="{00000000-0005-0000-0000-000009020000}"/>
    <cellStyle name="Poznámka 2 2 3" xfId="568" xr:uid="{00000000-0005-0000-0000-00000A020000}"/>
    <cellStyle name="Poznámka 2 2 4" xfId="569" xr:uid="{00000000-0005-0000-0000-00000B020000}"/>
    <cellStyle name="Poznámka 2 2 5" xfId="570" xr:uid="{00000000-0005-0000-0000-00000C020000}"/>
    <cellStyle name="Poznámka 2 2 6" xfId="571" xr:uid="{00000000-0005-0000-0000-00000D020000}"/>
    <cellStyle name="Poznámka 2 2 7" xfId="572" xr:uid="{00000000-0005-0000-0000-00000E020000}"/>
    <cellStyle name="Poznámka 2 2 8" xfId="573" xr:uid="{00000000-0005-0000-0000-00000F020000}"/>
    <cellStyle name="Poznámka 2 2 9" xfId="574" xr:uid="{00000000-0005-0000-0000-000010020000}"/>
    <cellStyle name="Poznámka 2 3" xfId="575" xr:uid="{00000000-0005-0000-0000-000011020000}"/>
    <cellStyle name="Poznámka 2 3 10" xfId="576" xr:uid="{00000000-0005-0000-0000-000012020000}"/>
    <cellStyle name="Poznámka 2 3 2" xfId="577" xr:uid="{00000000-0005-0000-0000-000013020000}"/>
    <cellStyle name="Poznámka 2 3 3" xfId="578" xr:uid="{00000000-0005-0000-0000-000014020000}"/>
    <cellStyle name="Poznámka 2 3 4" xfId="579" xr:uid="{00000000-0005-0000-0000-000015020000}"/>
    <cellStyle name="Poznámka 2 3 5" xfId="580" xr:uid="{00000000-0005-0000-0000-000016020000}"/>
    <cellStyle name="Poznámka 2 3 6" xfId="581" xr:uid="{00000000-0005-0000-0000-000017020000}"/>
    <cellStyle name="Poznámka 2 3 7" xfId="582" xr:uid="{00000000-0005-0000-0000-000018020000}"/>
    <cellStyle name="Poznámka 2 3 8" xfId="583" xr:uid="{00000000-0005-0000-0000-000019020000}"/>
    <cellStyle name="Poznámka 2 3 9" xfId="584" xr:uid="{00000000-0005-0000-0000-00001A020000}"/>
    <cellStyle name="Poznámka 2 4" xfId="585" xr:uid="{00000000-0005-0000-0000-00001B020000}"/>
    <cellStyle name="Poznámka 2 5" xfId="586" xr:uid="{00000000-0005-0000-0000-00001C020000}"/>
    <cellStyle name="Poznámka 2 6" xfId="587" xr:uid="{00000000-0005-0000-0000-00001D020000}"/>
    <cellStyle name="Poznámka 2 7" xfId="588" xr:uid="{00000000-0005-0000-0000-00001E020000}"/>
    <cellStyle name="Poznámka 2 8" xfId="589" xr:uid="{00000000-0005-0000-0000-00001F020000}"/>
    <cellStyle name="Poznámka 2 9" xfId="590" xr:uid="{00000000-0005-0000-0000-000020020000}"/>
    <cellStyle name="pricing" xfId="591" xr:uid="{00000000-0005-0000-0000-000021020000}"/>
    <cellStyle name="pricing 2" xfId="592" xr:uid="{00000000-0005-0000-0000-000022020000}"/>
    <cellStyle name="procent 2" xfId="593" xr:uid="{00000000-0005-0000-0000-000023020000}"/>
    <cellStyle name="procent 2 2" xfId="594" xr:uid="{00000000-0005-0000-0000-000024020000}"/>
    <cellStyle name="Procenta" xfId="1" builtinId="5"/>
    <cellStyle name="Procenta 2" xfId="5" xr:uid="{00000000-0005-0000-0000-000026020000}"/>
    <cellStyle name="Procenta 2 2" xfId="8" xr:uid="{00000000-0005-0000-0000-000027020000}"/>
    <cellStyle name="Procenta 2 3" xfId="60" xr:uid="{00000000-0005-0000-0000-000028020000}"/>
    <cellStyle name="Procenta 2 4" xfId="595" xr:uid="{00000000-0005-0000-0000-000029020000}"/>
    <cellStyle name="Procenta 2 5" xfId="596" xr:uid="{00000000-0005-0000-0000-00002A020000}"/>
    <cellStyle name="Procenta 3" xfId="63" xr:uid="{00000000-0005-0000-0000-00002B020000}"/>
    <cellStyle name="Procenta 3 2" xfId="89" xr:uid="{00000000-0005-0000-0000-00002C020000}"/>
    <cellStyle name="Procenta 4" xfId="597" xr:uid="{00000000-0005-0000-0000-00002D020000}"/>
    <cellStyle name="Propojená buňka 2" xfId="598" xr:uid="{00000000-0005-0000-0000-00002E020000}"/>
    <cellStyle name="PSChar" xfId="599" xr:uid="{00000000-0005-0000-0000-00002F020000}"/>
    <cellStyle name="PSChar 2" xfId="600" xr:uid="{00000000-0005-0000-0000-000030020000}"/>
    <cellStyle name="PSChar 3" xfId="601" xr:uid="{00000000-0005-0000-0000-000031020000}"/>
    <cellStyle name="RevList" xfId="602" xr:uid="{00000000-0005-0000-0000-000032020000}"/>
    <cellStyle name="RevList 2" xfId="603" xr:uid="{00000000-0005-0000-0000-000033020000}"/>
    <cellStyle name="RevList 3" xfId="604" xr:uid="{00000000-0005-0000-0000-000034020000}"/>
    <cellStyle name="RevList_110310_Výkazy CEPS 10_13062011" xfId="605" xr:uid="{00000000-0005-0000-0000-000035020000}"/>
    <cellStyle name="RowLevel_1_BE (2)" xfId="606" xr:uid="{00000000-0005-0000-0000-000036020000}"/>
    <cellStyle name="SAPBEXaggData" xfId="9" xr:uid="{00000000-0005-0000-0000-000037020000}"/>
    <cellStyle name="SAPBEXaggData 10" xfId="607" xr:uid="{00000000-0005-0000-0000-000038020000}"/>
    <cellStyle name="SAPBEXaggData 11" xfId="608" xr:uid="{00000000-0005-0000-0000-000039020000}"/>
    <cellStyle name="SAPBEXaggData 2" xfId="609" xr:uid="{00000000-0005-0000-0000-00003A020000}"/>
    <cellStyle name="SAPBEXaggData 2 10" xfId="610" xr:uid="{00000000-0005-0000-0000-00003B020000}"/>
    <cellStyle name="SAPBEXaggData 2 11" xfId="611" xr:uid="{00000000-0005-0000-0000-00003C020000}"/>
    <cellStyle name="SAPBEXaggData 2 2" xfId="612" xr:uid="{00000000-0005-0000-0000-00003D020000}"/>
    <cellStyle name="SAPBEXaggData 2 3" xfId="613" xr:uid="{00000000-0005-0000-0000-00003E020000}"/>
    <cellStyle name="SAPBEXaggData 2 4" xfId="614" xr:uid="{00000000-0005-0000-0000-00003F020000}"/>
    <cellStyle name="SAPBEXaggData 2 5" xfId="615" xr:uid="{00000000-0005-0000-0000-000040020000}"/>
    <cellStyle name="SAPBEXaggData 2 6" xfId="616" xr:uid="{00000000-0005-0000-0000-000041020000}"/>
    <cellStyle name="SAPBEXaggData 2 7" xfId="617" xr:uid="{00000000-0005-0000-0000-000042020000}"/>
    <cellStyle name="SAPBEXaggData 2 8" xfId="618" xr:uid="{00000000-0005-0000-0000-000043020000}"/>
    <cellStyle name="SAPBEXaggData 2 9" xfId="619" xr:uid="{00000000-0005-0000-0000-000044020000}"/>
    <cellStyle name="SAPBEXaggData 3" xfId="620" xr:uid="{00000000-0005-0000-0000-000045020000}"/>
    <cellStyle name="SAPBEXaggData 4" xfId="621" xr:uid="{00000000-0005-0000-0000-000046020000}"/>
    <cellStyle name="SAPBEXaggData 5" xfId="622" xr:uid="{00000000-0005-0000-0000-000047020000}"/>
    <cellStyle name="SAPBEXaggData 6" xfId="623" xr:uid="{00000000-0005-0000-0000-000048020000}"/>
    <cellStyle name="SAPBEXaggData 7" xfId="624" xr:uid="{00000000-0005-0000-0000-000049020000}"/>
    <cellStyle name="SAPBEXaggData 8" xfId="625" xr:uid="{00000000-0005-0000-0000-00004A020000}"/>
    <cellStyle name="SAPBEXaggData 9" xfId="626" xr:uid="{00000000-0005-0000-0000-00004B020000}"/>
    <cellStyle name="SAPBEXaggDataEmph" xfId="20" xr:uid="{00000000-0005-0000-0000-00004C020000}"/>
    <cellStyle name="SAPBEXaggDataEmph 10" xfId="627" xr:uid="{00000000-0005-0000-0000-00004D020000}"/>
    <cellStyle name="SAPBEXaggDataEmph 11" xfId="628" xr:uid="{00000000-0005-0000-0000-00004E020000}"/>
    <cellStyle name="SAPBEXaggDataEmph 12" xfId="629" xr:uid="{00000000-0005-0000-0000-00004F020000}"/>
    <cellStyle name="SAPBEXaggDataEmph 2" xfId="630" xr:uid="{00000000-0005-0000-0000-000050020000}"/>
    <cellStyle name="SAPBEXaggDataEmph 2 10" xfId="631" xr:uid="{00000000-0005-0000-0000-000051020000}"/>
    <cellStyle name="SAPBEXaggDataEmph 2 2" xfId="632" xr:uid="{00000000-0005-0000-0000-000052020000}"/>
    <cellStyle name="SAPBEXaggDataEmph 2 3" xfId="633" xr:uid="{00000000-0005-0000-0000-000053020000}"/>
    <cellStyle name="SAPBEXaggDataEmph 2 4" xfId="634" xr:uid="{00000000-0005-0000-0000-000054020000}"/>
    <cellStyle name="SAPBEXaggDataEmph 2 5" xfId="635" xr:uid="{00000000-0005-0000-0000-000055020000}"/>
    <cellStyle name="SAPBEXaggDataEmph 2 6" xfId="636" xr:uid="{00000000-0005-0000-0000-000056020000}"/>
    <cellStyle name="SAPBEXaggDataEmph 2 7" xfId="637" xr:uid="{00000000-0005-0000-0000-000057020000}"/>
    <cellStyle name="SAPBEXaggDataEmph 2 8" xfId="638" xr:uid="{00000000-0005-0000-0000-000058020000}"/>
    <cellStyle name="SAPBEXaggDataEmph 2 9" xfId="639" xr:uid="{00000000-0005-0000-0000-000059020000}"/>
    <cellStyle name="SAPBEXaggDataEmph 3" xfId="640" xr:uid="{00000000-0005-0000-0000-00005A020000}"/>
    <cellStyle name="SAPBEXaggDataEmph 4" xfId="641" xr:uid="{00000000-0005-0000-0000-00005B020000}"/>
    <cellStyle name="SAPBEXaggDataEmph 5" xfId="642" xr:uid="{00000000-0005-0000-0000-00005C020000}"/>
    <cellStyle name="SAPBEXaggDataEmph 6" xfId="643" xr:uid="{00000000-0005-0000-0000-00005D020000}"/>
    <cellStyle name="SAPBEXaggDataEmph 7" xfId="644" xr:uid="{00000000-0005-0000-0000-00005E020000}"/>
    <cellStyle name="SAPBEXaggDataEmph 8" xfId="645" xr:uid="{00000000-0005-0000-0000-00005F020000}"/>
    <cellStyle name="SAPBEXaggDataEmph 9" xfId="646" xr:uid="{00000000-0005-0000-0000-000060020000}"/>
    <cellStyle name="SAPBEXaggItem" xfId="10" xr:uid="{00000000-0005-0000-0000-000061020000}"/>
    <cellStyle name="SAPBEXaggItem 10" xfId="647" xr:uid="{00000000-0005-0000-0000-000062020000}"/>
    <cellStyle name="SAPBEXaggItem 11" xfId="648" xr:uid="{00000000-0005-0000-0000-000063020000}"/>
    <cellStyle name="SAPBEXaggItem 2" xfId="649" xr:uid="{00000000-0005-0000-0000-000064020000}"/>
    <cellStyle name="SAPBEXaggItem 2 10" xfId="650" xr:uid="{00000000-0005-0000-0000-000065020000}"/>
    <cellStyle name="SAPBEXaggItem 2 11" xfId="651" xr:uid="{00000000-0005-0000-0000-000066020000}"/>
    <cellStyle name="SAPBEXaggItem 2 2" xfId="652" xr:uid="{00000000-0005-0000-0000-000067020000}"/>
    <cellStyle name="SAPBEXaggItem 2 3" xfId="653" xr:uid="{00000000-0005-0000-0000-000068020000}"/>
    <cellStyle name="SAPBEXaggItem 2 4" xfId="654" xr:uid="{00000000-0005-0000-0000-000069020000}"/>
    <cellStyle name="SAPBEXaggItem 2 5" xfId="655" xr:uid="{00000000-0005-0000-0000-00006A020000}"/>
    <cellStyle name="SAPBEXaggItem 2 6" xfId="656" xr:uid="{00000000-0005-0000-0000-00006B020000}"/>
    <cellStyle name="SAPBEXaggItem 2 7" xfId="657" xr:uid="{00000000-0005-0000-0000-00006C020000}"/>
    <cellStyle name="SAPBEXaggItem 2 8" xfId="658" xr:uid="{00000000-0005-0000-0000-00006D020000}"/>
    <cellStyle name="SAPBEXaggItem 2 9" xfId="659" xr:uid="{00000000-0005-0000-0000-00006E020000}"/>
    <cellStyle name="SAPBEXaggItem 3" xfId="660" xr:uid="{00000000-0005-0000-0000-00006F020000}"/>
    <cellStyle name="SAPBEXaggItem 4" xfId="661" xr:uid="{00000000-0005-0000-0000-000070020000}"/>
    <cellStyle name="SAPBEXaggItem 5" xfId="662" xr:uid="{00000000-0005-0000-0000-000071020000}"/>
    <cellStyle name="SAPBEXaggItem 6" xfId="663" xr:uid="{00000000-0005-0000-0000-000072020000}"/>
    <cellStyle name="SAPBEXaggItem 7" xfId="664" xr:uid="{00000000-0005-0000-0000-000073020000}"/>
    <cellStyle name="SAPBEXaggItem 8" xfId="665" xr:uid="{00000000-0005-0000-0000-000074020000}"/>
    <cellStyle name="SAPBEXaggItem 9" xfId="666" xr:uid="{00000000-0005-0000-0000-000075020000}"/>
    <cellStyle name="SAPBEXaggItemX" xfId="21" xr:uid="{00000000-0005-0000-0000-000076020000}"/>
    <cellStyle name="SAPBEXaggItemX 10" xfId="667" xr:uid="{00000000-0005-0000-0000-000077020000}"/>
    <cellStyle name="SAPBEXaggItemX 11" xfId="668" xr:uid="{00000000-0005-0000-0000-000078020000}"/>
    <cellStyle name="SAPBEXaggItemX 12" xfId="669" xr:uid="{00000000-0005-0000-0000-000079020000}"/>
    <cellStyle name="SAPBEXaggItemX 2" xfId="670" xr:uid="{00000000-0005-0000-0000-00007A020000}"/>
    <cellStyle name="SAPBEXaggItemX 2 10" xfId="671" xr:uid="{00000000-0005-0000-0000-00007B020000}"/>
    <cellStyle name="SAPBEXaggItemX 2 2" xfId="672" xr:uid="{00000000-0005-0000-0000-00007C020000}"/>
    <cellStyle name="SAPBEXaggItemX 2 3" xfId="673" xr:uid="{00000000-0005-0000-0000-00007D020000}"/>
    <cellStyle name="SAPBEXaggItemX 2 4" xfId="674" xr:uid="{00000000-0005-0000-0000-00007E020000}"/>
    <cellStyle name="SAPBEXaggItemX 2 5" xfId="675" xr:uid="{00000000-0005-0000-0000-00007F020000}"/>
    <cellStyle name="SAPBEXaggItemX 2 6" xfId="676" xr:uid="{00000000-0005-0000-0000-000080020000}"/>
    <cellStyle name="SAPBEXaggItemX 2 7" xfId="677" xr:uid="{00000000-0005-0000-0000-000081020000}"/>
    <cellStyle name="SAPBEXaggItemX 2 8" xfId="678" xr:uid="{00000000-0005-0000-0000-000082020000}"/>
    <cellStyle name="SAPBEXaggItemX 2 9" xfId="679" xr:uid="{00000000-0005-0000-0000-000083020000}"/>
    <cellStyle name="SAPBEXaggItemX 3" xfId="680" xr:uid="{00000000-0005-0000-0000-000084020000}"/>
    <cellStyle name="SAPBEXaggItemX 4" xfId="681" xr:uid="{00000000-0005-0000-0000-000085020000}"/>
    <cellStyle name="SAPBEXaggItemX 5" xfId="682" xr:uid="{00000000-0005-0000-0000-000086020000}"/>
    <cellStyle name="SAPBEXaggItemX 6" xfId="683" xr:uid="{00000000-0005-0000-0000-000087020000}"/>
    <cellStyle name="SAPBEXaggItemX 7" xfId="684" xr:uid="{00000000-0005-0000-0000-000088020000}"/>
    <cellStyle name="SAPBEXaggItemX 8" xfId="685" xr:uid="{00000000-0005-0000-0000-000089020000}"/>
    <cellStyle name="SAPBEXaggItemX 9" xfId="686" xr:uid="{00000000-0005-0000-0000-00008A020000}"/>
    <cellStyle name="SAPBEXexcBad7" xfId="22" xr:uid="{00000000-0005-0000-0000-00008B020000}"/>
    <cellStyle name="SAPBEXexcBad7 10" xfId="687" xr:uid="{00000000-0005-0000-0000-00008C020000}"/>
    <cellStyle name="SAPBEXexcBad7 11" xfId="688" xr:uid="{00000000-0005-0000-0000-00008D020000}"/>
    <cellStyle name="SAPBEXexcBad7 12" xfId="689" xr:uid="{00000000-0005-0000-0000-00008E020000}"/>
    <cellStyle name="SAPBEXexcBad7 2" xfId="690" xr:uid="{00000000-0005-0000-0000-00008F020000}"/>
    <cellStyle name="SAPBEXexcBad7 2 10" xfId="691" xr:uid="{00000000-0005-0000-0000-000090020000}"/>
    <cellStyle name="SAPBEXexcBad7 2 2" xfId="692" xr:uid="{00000000-0005-0000-0000-000091020000}"/>
    <cellStyle name="SAPBEXexcBad7 2 3" xfId="693" xr:uid="{00000000-0005-0000-0000-000092020000}"/>
    <cellStyle name="SAPBEXexcBad7 2 4" xfId="694" xr:uid="{00000000-0005-0000-0000-000093020000}"/>
    <cellStyle name="SAPBEXexcBad7 2 5" xfId="695" xr:uid="{00000000-0005-0000-0000-000094020000}"/>
    <cellStyle name="SAPBEXexcBad7 2 6" xfId="696" xr:uid="{00000000-0005-0000-0000-000095020000}"/>
    <cellStyle name="SAPBEXexcBad7 2 7" xfId="697" xr:uid="{00000000-0005-0000-0000-000096020000}"/>
    <cellStyle name="SAPBEXexcBad7 2 8" xfId="698" xr:uid="{00000000-0005-0000-0000-000097020000}"/>
    <cellStyle name="SAPBEXexcBad7 2 9" xfId="699" xr:uid="{00000000-0005-0000-0000-000098020000}"/>
    <cellStyle name="SAPBEXexcBad7 3" xfId="700" xr:uid="{00000000-0005-0000-0000-000099020000}"/>
    <cellStyle name="SAPBEXexcBad7 4" xfId="701" xr:uid="{00000000-0005-0000-0000-00009A020000}"/>
    <cellStyle name="SAPBEXexcBad7 5" xfId="702" xr:uid="{00000000-0005-0000-0000-00009B020000}"/>
    <cellStyle name="SAPBEXexcBad7 6" xfId="703" xr:uid="{00000000-0005-0000-0000-00009C020000}"/>
    <cellStyle name="SAPBEXexcBad7 7" xfId="704" xr:uid="{00000000-0005-0000-0000-00009D020000}"/>
    <cellStyle name="SAPBEXexcBad7 8" xfId="705" xr:uid="{00000000-0005-0000-0000-00009E020000}"/>
    <cellStyle name="SAPBEXexcBad7 9" xfId="706" xr:uid="{00000000-0005-0000-0000-00009F020000}"/>
    <cellStyle name="SAPBEXexcBad8" xfId="23" xr:uid="{00000000-0005-0000-0000-0000A0020000}"/>
    <cellStyle name="SAPBEXexcBad8 10" xfId="707" xr:uid="{00000000-0005-0000-0000-0000A1020000}"/>
    <cellStyle name="SAPBEXexcBad8 11" xfId="708" xr:uid="{00000000-0005-0000-0000-0000A2020000}"/>
    <cellStyle name="SAPBEXexcBad8 12" xfId="709" xr:uid="{00000000-0005-0000-0000-0000A3020000}"/>
    <cellStyle name="SAPBEXexcBad8 2" xfId="710" xr:uid="{00000000-0005-0000-0000-0000A4020000}"/>
    <cellStyle name="SAPBEXexcBad8 2 10" xfId="711" xr:uid="{00000000-0005-0000-0000-0000A5020000}"/>
    <cellStyle name="SAPBEXexcBad8 2 2" xfId="712" xr:uid="{00000000-0005-0000-0000-0000A6020000}"/>
    <cellStyle name="SAPBEXexcBad8 2 3" xfId="713" xr:uid="{00000000-0005-0000-0000-0000A7020000}"/>
    <cellStyle name="SAPBEXexcBad8 2 4" xfId="714" xr:uid="{00000000-0005-0000-0000-0000A8020000}"/>
    <cellStyle name="SAPBEXexcBad8 2 5" xfId="715" xr:uid="{00000000-0005-0000-0000-0000A9020000}"/>
    <cellStyle name="SAPBEXexcBad8 2 6" xfId="716" xr:uid="{00000000-0005-0000-0000-0000AA020000}"/>
    <cellStyle name="SAPBEXexcBad8 2 7" xfId="717" xr:uid="{00000000-0005-0000-0000-0000AB020000}"/>
    <cellStyle name="SAPBEXexcBad8 2 8" xfId="718" xr:uid="{00000000-0005-0000-0000-0000AC020000}"/>
    <cellStyle name="SAPBEXexcBad8 2 9" xfId="719" xr:uid="{00000000-0005-0000-0000-0000AD020000}"/>
    <cellStyle name="SAPBEXexcBad8 3" xfId="720" xr:uid="{00000000-0005-0000-0000-0000AE020000}"/>
    <cellStyle name="SAPBEXexcBad8 4" xfId="721" xr:uid="{00000000-0005-0000-0000-0000AF020000}"/>
    <cellStyle name="SAPBEXexcBad8 5" xfId="722" xr:uid="{00000000-0005-0000-0000-0000B0020000}"/>
    <cellStyle name="SAPBEXexcBad8 6" xfId="723" xr:uid="{00000000-0005-0000-0000-0000B1020000}"/>
    <cellStyle name="SAPBEXexcBad8 7" xfId="724" xr:uid="{00000000-0005-0000-0000-0000B2020000}"/>
    <cellStyle name="SAPBEXexcBad8 8" xfId="725" xr:uid="{00000000-0005-0000-0000-0000B3020000}"/>
    <cellStyle name="SAPBEXexcBad8 9" xfId="726" xr:uid="{00000000-0005-0000-0000-0000B4020000}"/>
    <cellStyle name="SAPBEXexcBad9" xfId="24" xr:uid="{00000000-0005-0000-0000-0000B5020000}"/>
    <cellStyle name="SAPBEXexcBad9 10" xfId="727" xr:uid="{00000000-0005-0000-0000-0000B6020000}"/>
    <cellStyle name="SAPBEXexcBad9 11" xfId="728" xr:uid="{00000000-0005-0000-0000-0000B7020000}"/>
    <cellStyle name="SAPBEXexcBad9 12" xfId="729" xr:uid="{00000000-0005-0000-0000-0000B8020000}"/>
    <cellStyle name="SAPBEXexcBad9 2" xfId="730" xr:uid="{00000000-0005-0000-0000-0000B9020000}"/>
    <cellStyle name="SAPBEXexcBad9 2 10" xfId="731" xr:uid="{00000000-0005-0000-0000-0000BA020000}"/>
    <cellStyle name="SAPBEXexcBad9 2 2" xfId="732" xr:uid="{00000000-0005-0000-0000-0000BB020000}"/>
    <cellStyle name="SAPBEXexcBad9 2 3" xfId="733" xr:uid="{00000000-0005-0000-0000-0000BC020000}"/>
    <cellStyle name="SAPBEXexcBad9 2 4" xfId="734" xr:uid="{00000000-0005-0000-0000-0000BD020000}"/>
    <cellStyle name="SAPBEXexcBad9 2 5" xfId="735" xr:uid="{00000000-0005-0000-0000-0000BE020000}"/>
    <cellStyle name="SAPBEXexcBad9 2 6" xfId="736" xr:uid="{00000000-0005-0000-0000-0000BF020000}"/>
    <cellStyle name="SAPBEXexcBad9 2 7" xfId="737" xr:uid="{00000000-0005-0000-0000-0000C0020000}"/>
    <cellStyle name="SAPBEXexcBad9 2 8" xfId="738" xr:uid="{00000000-0005-0000-0000-0000C1020000}"/>
    <cellStyle name="SAPBEXexcBad9 2 9" xfId="739" xr:uid="{00000000-0005-0000-0000-0000C2020000}"/>
    <cellStyle name="SAPBEXexcBad9 3" xfId="740" xr:uid="{00000000-0005-0000-0000-0000C3020000}"/>
    <cellStyle name="SAPBEXexcBad9 4" xfId="741" xr:uid="{00000000-0005-0000-0000-0000C4020000}"/>
    <cellStyle name="SAPBEXexcBad9 5" xfId="742" xr:uid="{00000000-0005-0000-0000-0000C5020000}"/>
    <cellStyle name="SAPBEXexcBad9 6" xfId="743" xr:uid="{00000000-0005-0000-0000-0000C6020000}"/>
    <cellStyle name="SAPBEXexcBad9 7" xfId="744" xr:uid="{00000000-0005-0000-0000-0000C7020000}"/>
    <cellStyle name="SAPBEXexcBad9 8" xfId="745" xr:uid="{00000000-0005-0000-0000-0000C8020000}"/>
    <cellStyle name="SAPBEXexcBad9 9" xfId="746" xr:uid="{00000000-0005-0000-0000-0000C9020000}"/>
    <cellStyle name="SAPBEXexcCritical4" xfId="25" xr:uid="{00000000-0005-0000-0000-0000CA020000}"/>
    <cellStyle name="SAPBEXexcCritical4 10" xfId="747" xr:uid="{00000000-0005-0000-0000-0000CB020000}"/>
    <cellStyle name="SAPBEXexcCritical4 11" xfId="748" xr:uid="{00000000-0005-0000-0000-0000CC020000}"/>
    <cellStyle name="SAPBEXexcCritical4 12" xfId="749" xr:uid="{00000000-0005-0000-0000-0000CD020000}"/>
    <cellStyle name="SAPBEXexcCritical4 2" xfId="750" xr:uid="{00000000-0005-0000-0000-0000CE020000}"/>
    <cellStyle name="SAPBEXexcCritical4 2 10" xfId="751" xr:uid="{00000000-0005-0000-0000-0000CF020000}"/>
    <cellStyle name="SAPBEXexcCritical4 2 2" xfId="752" xr:uid="{00000000-0005-0000-0000-0000D0020000}"/>
    <cellStyle name="SAPBEXexcCritical4 2 3" xfId="753" xr:uid="{00000000-0005-0000-0000-0000D1020000}"/>
    <cellStyle name="SAPBEXexcCritical4 2 4" xfId="754" xr:uid="{00000000-0005-0000-0000-0000D2020000}"/>
    <cellStyle name="SAPBEXexcCritical4 2 5" xfId="755" xr:uid="{00000000-0005-0000-0000-0000D3020000}"/>
    <cellStyle name="SAPBEXexcCritical4 2 6" xfId="756" xr:uid="{00000000-0005-0000-0000-0000D4020000}"/>
    <cellStyle name="SAPBEXexcCritical4 2 7" xfId="757" xr:uid="{00000000-0005-0000-0000-0000D5020000}"/>
    <cellStyle name="SAPBEXexcCritical4 2 8" xfId="758" xr:uid="{00000000-0005-0000-0000-0000D6020000}"/>
    <cellStyle name="SAPBEXexcCritical4 2 9" xfId="759" xr:uid="{00000000-0005-0000-0000-0000D7020000}"/>
    <cellStyle name="SAPBEXexcCritical4 3" xfId="760" xr:uid="{00000000-0005-0000-0000-0000D8020000}"/>
    <cellStyle name="SAPBEXexcCritical4 4" xfId="761" xr:uid="{00000000-0005-0000-0000-0000D9020000}"/>
    <cellStyle name="SAPBEXexcCritical4 5" xfId="762" xr:uid="{00000000-0005-0000-0000-0000DA020000}"/>
    <cellStyle name="SAPBEXexcCritical4 6" xfId="763" xr:uid="{00000000-0005-0000-0000-0000DB020000}"/>
    <cellStyle name="SAPBEXexcCritical4 7" xfId="764" xr:uid="{00000000-0005-0000-0000-0000DC020000}"/>
    <cellStyle name="SAPBEXexcCritical4 8" xfId="765" xr:uid="{00000000-0005-0000-0000-0000DD020000}"/>
    <cellStyle name="SAPBEXexcCritical4 9" xfId="766" xr:uid="{00000000-0005-0000-0000-0000DE020000}"/>
    <cellStyle name="SAPBEXexcCritical5" xfId="26" xr:uid="{00000000-0005-0000-0000-0000DF020000}"/>
    <cellStyle name="SAPBEXexcCritical5 10" xfId="767" xr:uid="{00000000-0005-0000-0000-0000E0020000}"/>
    <cellStyle name="SAPBEXexcCritical5 11" xfId="768" xr:uid="{00000000-0005-0000-0000-0000E1020000}"/>
    <cellStyle name="SAPBEXexcCritical5 12" xfId="769" xr:uid="{00000000-0005-0000-0000-0000E2020000}"/>
    <cellStyle name="SAPBEXexcCritical5 2" xfId="770" xr:uid="{00000000-0005-0000-0000-0000E3020000}"/>
    <cellStyle name="SAPBEXexcCritical5 2 10" xfId="771" xr:uid="{00000000-0005-0000-0000-0000E4020000}"/>
    <cellStyle name="SAPBEXexcCritical5 2 2" xfId="772" xr:uid="{00000000-0005-0000-0000-0000E5020000}"/>
    <cellStyle name="SAPBEXexcCritical5 2 3" xfId="773" xr:uid="{00000000-0005-0000-0000-0000E6020000}"/>
    <cellStyle name="SAPBEXexcCritical5 2 4" xfId="774" xr:uid="{00000000-0005-0000-0000-0000E7020000}"/>
    <cellStyle name="SAPBEXexcCritical5 2 5" xfId="775" xr:uid="{00000000-0005-0000-0000-0000E8020000}"/>
    <cellStyle name="SAPBEXexcCritical5 2 6" xfId="776" xr:uid="{00000000-0005-0000-0000-0000E9020000}"/>
    <cellStyle name="SAPBEXexcCritical5 2 7" xfId="777" xr:uid="{00000000-0005-0000-0000-0000EA020000}"/>
    <cellStyle name="SAPBEXexcCritical5 2 8" xfId="778" xr:uid="{00000000-0005-0000-0000-0000EB020000}"/>
    <cellStyle name="SAPBEXexcCritical5 2 9" xfId="779" xr:uid="{00000000-0005-0000-0000-0000EC020000}"/>
    <cellStyle name="SAPBEXexcCritical5 3" xfId="780" xr:uid="{00000000-0005-0000-0000-0000ED020000}"/>
    <cellStyle name="SAPBEXexcCritical5 4" xfId="781" xr:uid="{00000000-0005-0000-0000-0000EE020000}"/>
    <cellStyle name="SAPBEXexcCritical5 5" xfId="782" xr:uid="{00000000-0005-0000-0000-0000EF020000}"/>
    <cellStyle name="SAPBEXexcCritical5 6" xfId="783" xr:uid="{00000000-0005-0000-0000-0000F0020000}"/>
    <cellStyle name="SAPBEXexcCritical5 7" xfId="784" xr:uid="{00000000-0005-0000-0000-0000F1020000}"/>
    <cellStyle name="SAPBEXexcCritical5 8" xfId="785" xr:uid="{00000000-0005-0000-0000-0000F2020000}"/>
    <cellStyle name="SAPBEXexcCritical5 9" xfId="786" xr:uid="{00000000-0005-0000-0000-0000F3020000}"/>
    <cellStyle name="SAPBEXexcCritical6" xfId="27" xr:uid="{00000000-0005-0000-0000-0000F4020000}"/>
    <cellStyle name="SAPBEXexcCritical6 10" xfId="787" xr:uid="{00000000-0005-0000-0000-0000F5020000}"/>
    <cellStyle name="SAPBEXexcCritical6 11" xfId="788" xr:uid="{00000000-0005-0000-0000-0000F6020000}"/>
    <cellStyle name="SAPBEXexcCritical6 12" xfId="789" xr:uid="{00000000-0005-0000-0000-0000F7020000}"/>
    <cellStyle name="SAPBEXexcCritical6 2" xfId="790" xr:uid="{00000000-0005-0000-0000-0000F8020000}"/>
    <cellStyle name="SAPBEXexcCritical6 2 10" xfId="791" xr:uid="{00000000-0005-0000-0000-0000F9020000}"/>
    <cellStyle name="SAPBEXexcCritical6 2 2" xfId="792" xr:uid="{00000000-0005-0000-0000-0000FA020000}"/>
    <cellStyle name="SAPBEXexcCritical6 2 3" xfId="793" xr:uid="{00000000-0005-0000-0000-0000FB020000}"/>
    <cellStyle name="SAPBEXexcCritical6 2 4" xfId="794" xr:uid="{00000000-0005-0000-0000-0000FC020000}"/>
    <cellStyle name="SAPBEXexcCritical6 2 5" xfId="795" xr:uid="{00000000-0005-0000-0000-0000FD020000}"/>
    <cellStyle name="SAPBEXexcCritical6 2 6" xfId="796" xr:uid="{00000000-0005-0000-0000-0000FE020000}"/>
    <cellStyle name="SAPBEXexcCritical6 2 7" xfId="797" xr:uid="{00000000-0005-0000-0000-0000FF020000}"/>
    <cellStyle name="SAPBEXexcCritical6 2 8" xfId="798" xr:uid="{00000000-0005-0000-0000-000000030000}"/>
    <cellStyle name="SAPBEXexcCritical6 2 9" xfId="799" xr:uid="{00000000-0005-0000-0000-000001030000}"/>
    <cellStyle name="SAPBEXexcCritical6 3" xfId="800" xr:uid="{00000000-0005-0000-0000-000002030000}"/>
    <cellStyle name="SAPBEXexcCritical6 4" xfId="801" xr:uid="{00000000-0005-0000-0000-000003030000}"/>
    <cellStyle name="SAPBEXexcCritical6 5" xfId="802" xr:uid="{00000000-0005-0000-0000-000004030000}"/>
    <cellStyle name="SAPBEXexcCritical6 6" xfId="803" xr:uid="{00000000-0005-0000-0000-000005030000}"/>
    <cellStyle name="SAPBEXexcCritical6 7" xfId="804" xr:uid="{00000000-0005-0000-0000-000006030000}"/>
    <cellStyle name="SAPBEXexcCritical6 8" xfId="805" xr:uid="{00000000-0005-0000-0000-000007030000}"/>
    <cellStyle name="SAPBEXexcCritical6 9" xfId="806" xr:uid="{00000000-0005-0000-0000-000008030000}"/>
    <cellStyle name="SAPBEXexcGood1" xfId="28" xr:uid="{00000000-0005-0000-0000-000009030000}"/>
    <cellStyle name="SAPBEXexcGood1 10" xfId="807" xr:uid="{00000000-0005-0000-0000-00000A030000}"/>
    <cellStyle name="SAPBEXexcGood1 11" xfId="808" xr:uid="{00000000-0005-0000-0000-00000B030000}"/>
    <cellStyle name="SAPBEXexcGood1 12" xfId="809" xr:uid="{00000000-0005-0000-0000-00000C030000}"/>
    <cellStyle name="SAPBEXexcGood1 2" xfId="810" xr:uid="{00000000-0005-0000-0000-00000D030000}"/>
    <cellStyle name="SAPBEXexcGood1 2 10" xfId="811" xr:uid="{00000000-0005-0000-0000-00000E030000}"/>
    <cellStyle name="SAPBEXexcGood1 2 2" xfId="812" xr:uid="{00000000-0005-0000-0000-00000F030000}"/>
    <cellStyle name="SAPBEXexcGood1 2 3" xfId="813" xr:uid="{00000000-0005-0000-0000-000010030000}"/>
    <cellStyle name="SAPBEXexcGood1 2 4" xfId="814" xr:uid="{00000000-0005-0000-0000-000011030000}"/>
    <cellStyle name="SAPBEXexcGood1 2 5" xfId="815" xr:uid="{00000000-0005-0000-0000-000012030000}"/>
    <cellStyle name="SAPBEXexcGood1 2 6" xfId="816" xr:uid="{00000000-0005-0000-0000-000013030000}"/>
    <cellStyle name="SAPBEXexcGood1 2 7" xfId="817" xr:uid="{00000000-0005-0000-0000-000014030000}"/>
    <cellStyle name="SAPBEXexcGood1 2 8" xfId="818" xr:uid="{00000000-0005-0000-0000-000015030000}"/>
    <cellStyle name="SAPBEXexcGood1 2 9" xfId="819" xr:uid="{00000000-0005-0000-0000-000016030000}"/>
    <cellStyle name="SAPBEXexcGood1 3" xfId="820" xr:uid="{00000000-0005-0000-0000-000017030000}"/>
    <cellStyle name="SAPBEXexcGood1 4" xfId="821" xr:uid="{00000000-0005-0000-0000-000018030000}"/>
    <cellStyle name="SAPBEXexcGood1 5" xfId="822" xr:uid="{00000000-0005-0000-0000-000019030000}"/>
    <cellStyle name="SAPBEXexcGood1 6" xfId="823" xr:uid="{00000000-0005-0000-0000-00001A030000}"/>
    <cellStyle name="SAPBEXexcGood1 7" xfId="824" xr:uid="{00000000-0005-0000-0000-00001B030000}"/>
    <cellStyle name="SAPBEXexcGood1 8" xfId="825" xr:uid="{00000000-0005-0000-0000-00001C030000}"/>
    <cellStyle name="SAPBEXexcGood1 9" xfId="826" xr:uid="{00000000-0005-0000-0000-00001D030000}"/>
    <cellStyle name="SAPBEXexcGood2" xfId="29" xr:uid="{00000000-0005-0000-0000-00001E030000}"/>
    <cellStyle name="SAPBEXexcGood2 10" xfId="827" xr:uid="{00000000-0005-0000-0000-00001F030000}"/>
    <cellStyle name="SAPBEXexcGood2 11" xfId="828" xr:uid="{00000000-0005-0000-0000-000020030000}"/>
    <cellStyle name="SAPBEXexcGood2 12" xfId="829" xr:uid="{00000000-0005-0000-0000-000021030000}"/>
    <cellStyle name="SAPBEXexcGood2 2" xfId="830" xr:uid="{00000000-0005-0000-0000-000022030000}"/>
    <cellStyle name="SAPBEXexcGood2 2 10" xfId="831" xr:uid="{00000000-0005-0000-0000-000023030000}"/>
    <cellStyle name="SAPBEXexcGood2 2 2" xfId="832" xr:uid="{00000000-0005-0000-0000-000024030000}"/>
    <cellStyle name="SAPBEXexcGood2 2 3" xfId="833" xr:uid="{00000000-0005-0000-0000-000025030000}"/>
    <cellStyle name="SAPBEXexcGood2 2 4" xfId="834" xr:uid="{00000000-0005-0000-0000-000026030000}"/>
    <cellStyle name="SAPBEXexcGood2 2 5" xfId="835" xr:uid="{00000000-0005-0000-0000-000027030000}"/>
    <cellStyle name="SAPBEXexcGood2 2 6" xfId="836" xr:uid="{00000000-0005-0000-0000-000028030000}"/>
    <cellStyle name="SAPBEXexcGood2 2 7" xfId="837" xr:uid="{00000000-0005-0000-0000-000029030000}"/>
    <cellStyle name="SAPBEXexcGood2 2 8" xfId="838" xr:uid="{00000000-0005-0000-0000-00002A030000}"/>
    <cellStyle name="SAPBEXexcGood2 2 9" xfId="839" xr:uid="{00000000-0005-0000-0000-00002B030000}"/>
    <cellStyle name="SAPBEXexcGood2 3" xfId="840" xr:uid="{00000000-0005-0000-0000-00002C030000}"/>
    <cellStyle name="SAPBEXexcGood2 4" xfId="841" xr:uid="{00000000-0005-0000-0000-00002D030000}"/>
    <cellStyle name="SAPBEXexcGood2 5" xfId="842" xr:uid="{00000000-0005-0000-0000-00002E030000}"/>
    <cellStyle name="SAPBEXexcGood2 6" xfId="843" xr:uid="{00000000-0005-0000-0000-00002F030000}"/>
    <cellStyle name="SAPBEXexcGood2 7" xfId="844" xr:uid="{00000000-0005-0000-0000-000030030000}"/>
    <cellStyle name="SAPBEXexcGood2 8" xfId="845" xr:uid="{00000000-0005-0000-0000-000031030000}"/>
    <cellStyle name="SAPBEXexcGood2 9" xfId="846" xr:uid="{00000000-0005-0000-0000-000032030000}"/>
    <cellStyle name="SAPBEXexcGood3" xfId="30" xr:uid="{00000000-0005-0000-0000-000033030000}"/>
    <cellStyle name="SAPBEXexcGood3 10" xfId="847" xr:uid="{00000000-0005-0000-0000-000034030000}"/>
    <cellStyle name="SAPBEXexcGood3 11" xfId="848" xr:uid="{00000000-0005-0000-0000-000035030000}"/>
    <cellStyle name="SAPBEXexcGood3 12" xfId="849" xr:uid="{00000000-0005-0000-0000-000036030000}"/>
    <cellStyle name="SAPBEXexcGood3 2" xfId="850" xr:uid="{00000000-0005-0000-0000-000037030000}"/>
    <cellStyle name="SAPBEXexcGood3 2 10" xfId="851" xr:uid="{00000000-0005-0000-0000-000038030000}"/>
    <cellStyle name="SAPBEXexcGood3 2 2" xfId="852" xr:uid="{00000000-0005-0000-0000-000039030000}"/>
    <cellStyle name="SAPBEXexcGood3 2 3" xfId="853" xr:uid="{00000000-0005-0000-0000-00003A030000}"/>
    <cellStyle name="SAPBEXexcGood3 2 4" xfId="854" xr:uid="{00000000-0005-0000-0000-00003B030000}"/>
    <cellStyle name="SAPBEXexcGood3 2 5" xfId="855" xr:uid="{00000000-0005-0000-0000-00003C030000}"/>
    <cellStyle name="SAPBEXexcGood3 2 6" xfId="856" xr:uid="{00000000-0005-0000-0000-00003D030000}"/>
    <cellStyle name="SAPBEXexcGood3 2 7" xfId="857" xr:uid="{00000000-0005-0000-0000-00003E030000}"/>
    <cellStyle name="SAPBEXexcGood3 2 8" xfId="858" xr:uid="{00000000-0005-0000-0000-00003F030000}"/>
    <cellStyle name="SAPBEXexcGood3 2 9" xfId="859" xr:uid="{00000000-0005-0000-0000-000040030000}"/>
    <cellStyle name="SAPBEXexcGood3 3" xfId="860" xr:uid="{00000000-0005-0000-0000-000041030000}"/>
    <cellStyle name="SAPBEXexcGood3 4" xfId="861" xr:uid="{00000000-0005-0000-0000-000042030000}"/>
    <cellStyle name="SAPBEXexcGood3 5" xfId="862" xr:uid="{00000000-0005-0000-0000-000043030000}"/>
    <cellStyle name="SAPBEXexcGood3 6" xfId="863" xr:uid="{00000000-0005-0000-0000-000044030000}"/>
    <cellStyle name="SAPBEXexcGood3 7" xfId="864" xr:uid="{00000000-0005-0000-0000-000045030000}"/>
    <cellStyle name="SAPBEXexcGood3 8" xfId="865" xr:uid="{00000000-0005-0000-0000-000046030000}"/>
    <cellStyle name="SAPBEXexcGood3 9" xfId="866" xr:uid="{00000000-0005-0000-0000-000047030000}"/>
    <cellStyle name="SAPBEXfilterDrill" xfId="31" xr:uid="{00000000-0005-0000-0000-000048030000}"/>
    <cellStyle name="SAPBEXfilterDrill 10" xfId="867" xr:uid="{00000000-0005-0000-0000-000049030000}"/>
    <cellStyle name="SAPBEXfilterDrill 11" xfId="868" xr:uid="{00000000-0005-0000-0000-00004A030000}"/>
    <cellStyle name="SAPBEXfilterDrill 12" xfId="869" xr:uid="{00000000-0005-0000-0000-00004B030000}"/>
    <cellStyle name="SAPBEXfilterDrill 2" xfId="870" xr:uid="{00000000-0005-0000-0000-00004C030000}"/>
    <cellStyle name="SAPBEXfilterDrill 2 10" xfId="871" xr:uid="{00000000-0005-0000-0000-00004D030000}"/>
    <cellStyle name="SAPBEXfilterDrill 2 2" xfId="872" xr:uid="{00000000-0005-0000-0000-00004E030000}"/>
    <cellStyle name="SAPBEXfilterDrill 2 3" xfId="873" xr:uid="{00000000-0005-0000-0000-00004F030000}"/>
    <cellStyle name="SAPBEXfilterDrill 2 4" xfId="874" xr:uid="{00000000-0005-0000-0000-000050030000}"/>
    <cellStyle name="SAPBEXfilterDrill 2 5" xfId="875" xr:uid="{00000000-0005-0000-0000-000051030000}"/>
    <cellStyle name="SAPBEXfilterDrill 2 6" xfId="876" xr:uid="{00000000-0005-0000-0000-000052030000}"/>
    <cellStyle name="SAPBEXfilterDrill 2 7" xfId="877" xr:uid="{00000000-0005-0000-0000-000053030000}"/>
    <cellStyle name="SAPBEXfilterDrill 2 8" xfId="878" xr:uid="{00000000-0005-0000-0000-000054030000}"/>
    <cellStyle name="SAPBEXfilterDrill 2 9" xfId="879" xr:uid="{00000000-0005-0000-0000-000055030000}"/>
    <cellStyle name="SAPBEXfilterDrill 3" xfId="880" xr:uid="{00000000-0005-0000-0000-000056030000}"/>
    <cellStyle name="SAPBEXfilterDrill 4" xfId="881" xr:uid="{00000000-0005-0000-0000-000057030000}"/>
    <cellStyle name="SAPBEXfilterDrill 5" xfId="882" xr:uid="{00000000-0005-0000-0000-000058030000}"/>
    <cellStyle name="SAPBEXfilterDrill 6" xfId="883" xr:uid="{00000000-0005-0000-0000-000059030000}"/>
    <cellStyle name="SAPBEXfilterDrill 7" xfId="884" xr:uid="{00000000-0005-0000-0000-00005A030000}"/>
    <cellStyle name="SAPBEXfilterDrill 8" xfId="885" xr:uid="{00000000-0005-0000-0000-00005B030000}"/>
    <cellStyle name="SAPBEXfilterDrill 9" xfId="886" xr:uid="{00000000-0005-0000-0000-00005C030000}"/>
    <cellStyle name="SAPBEXfilterItem" xfId="32" xr:uid="{00000000-0005-0000-0000-00005D030000}"/>
    <cellStyle name="SAPBEXfilterItem 10" xfId="887" xr:uid="{00000000-0005-0000-0000-00005E030000}"/>
    <cellStyle name="SAPBEXfilterItem 11" xfId="888" xr:uid="{00000000-0005-0000-0000-00005F030000}"/>
    <cellStyle name="SAPBEXfilterItem 12" xfId="889" xr:uid="{00000000-0005-0000-0000-000060030000}"/>
    <cellStyle name="SAPBEXfilterItem 2" xfId="890" xr:uid="{00000000-0005-0000-0000-000061030000}"/>
    <cellStyle name="SAPBEXfilterItem 2 10" xfId="891" xr:uid="{00000000-0005-0000-0000-000062030000}"/>
    <cellStyle name="SAPBEXfilterItem 2 2" xfId="892" xr:uid="{00000000-0005-0000-0000-000063030000}"/>
    <cellStyle name="SAPBEXfilterItem 2 3" xfId="893" xr:uid="{00000000-0005-0000-0000-000064030000}"/>
    <cellStyle name="SAPBEXfilterItem 2 4" xfId="894" xr:uid="{00000000-0005-0000-0000-000065030000}"/>
    <cellStyle name="SAPBEXfilterItem 2 5" xfId="895" xr:uid="{00000000-0005-0000-0000-000066030000}"/>
    <cellStyle name="SAPBEXfilterItem 2 6" xfId="896" xr:uid="{00000000-0005-0000-0000-000067030000}"/>
    <cellStyle name="SAPBEXfilterItem 2 7" xfId="897" xr:uid="{00000000-0005-0000-0000-000068030000}"/>
    <cellStyle name="SAPBEXfilterItem 2 8" xfId="898" xr:uid="{00000000-0005-0000-0000-000069030000}"/>
    <cellStyle name="SAPBEXfilterItem 2 9" xfId="899" xr:uid="{00000000-0005-0000-0000-00006A030000}"/>
    <cellStyle name="SAPBEXfilterItem 3" xfId="900" xr:uid="{00000000-0005-0000-0000-00006B030000}"/>
    <cellStyle name="SAPBEXfilterItem 4" xfId="901" xr:uid="{00000000-0005-0000-0000-00006C030000}"/>
    <cellStyle name="SAPBEXfilterItem 5" xfId="902" xr:uid="{00000000-0005-0000-0000-00006D030000}"/>
    <cellStyle name="SAPBEXfilterItem 6" xfId="903" xr:uid="{00000000-0005-0000-0000-00006E030000}"/>
    <cellStyle name="SAPBEXfilterItem 7" xfId="904" xr:uid="{00000000-0005-0000-0000-00006F030000}"/>
    <cellStyle name="SAPBEXfilterItem 8" xfId="905" xr:uid="{00000000-0005-0000-0000-000070030000}"/>
    <cellStyle name="SAPBEXfilterItem 9" xfId="906" xr:uid="{00000000-0005-0000-0000-000071030000}"/>
    <cellStyle name="SAPBEXfilterText" xfId="33" xr:uid="{00000000-0005-0000-0000-000072030000}"/>
    <cellStyle name="SAPBEXfilterText 10" xfId="907" xr:uid="{00000000-0005-0000-0000-000073030000}"/>
    <cellStyle name="SAPBEXfilterText 11" xfId="908" xr:uid="{00000000-0005-0000-0000-000074030000}"/>
    <cellStyle name="SAPBEXfilterText 12" xfId="909" xr:uid="{00000000-0005-0000-0000-000075030000}"/>
    <cellStyle name="SAPBEXfilterText 2" xfId="910" xr:uid="{00000000-0005-0000-0000-000076030000}"/>
    <cellStyle name="SAPBEXfilterText 2 10" xfId="911" xr:uid="{00000000-0005-0000-0000-000077030000}"/>
    <cellStyle name="SAPBEXfilterText 2 2" xfId="912" xr:uid="{00000000-0005-0000-0000-000078030000}"/>
    <cellStyle name="SAPBEXfilterText 2 3" xfId="913" xr:uid="{00000000-0005-0000-0000-000079030000}"/>
    <cellStyle name="SAPBEXfilterText 2 4" xfId="914" xr:uid="{00000000-0005-0000-0000-00007A030000}"/>
    <cellStyle name="SAPBEXfilterText 2 5" xfId="915" xr:uid="{00000000-0005-0000-0000-00007B030000}"/>
    <cellStyle name="SAPBEXfilterText 2 6" xfId="916" xr:uid="{00000000-0005-0000-0000-00007C030000}"/>
    <cellStyle name="SAPBEXfilterText 2 7" xfId="917" xr:uid="{00000000-0005-0000-0000-00007D030000}"/>
    <cellStyle name="SAPBEXfilterText 2 8" xfId="918" xr:uid="{00000000-0005-0000-0000-00007E030000}"/>
    <cellStyle name="SAPBEXfilterText 2 9" xfId="919" xr:uid="{00000000-0005-0000-0000-00007F030000}"/>
    <cellStyle name="SAPBEXfilterText 3" xfId="920" xr:uid="{00000000-0005-0000-0000-000080030000}"/>
    <cellStyle name="SAPBEXfilterText 4" xfId="921" xr:uid="{00000000-0005-0000-0000-000081030000}"/>
    <cellStyle name="SAPBEXfilterText 5" xfId="922" xr:uid="{00000000-0005-0000-0000-000082030000}"/>
    <cellStyle name="SAPBEXfilterText 6" xfId="923" xr:uid="{00000000-0005-0000-0000-000083030000}"/>
    <cellStyle name="SAPBEXfilterText 7" xfId="924" xr:uid="{00000000-0005-0000-0000-000084030000}"/>
    <cellStyle name="SAPBEXfilterText 8" xfId="925" xr:uid="{00000000-0005-0000-0000-000085030000}"/>
    <cellStyle name="SAPBEXfilterText 9" xfId="926" xr:uid="{00000000-0005-0000-0000-000086030000}"/>
    <cellStyle name="SAPBEXformats" xfId="34" xr:uid="{00000000-0005-0000-0000-000087030000}"/>
    <cellStyle name="SAPBEXformats 10" xfId="927" xr:uid="{00000000-0005-0000-0000-000088030000}"/>
    <cellStyle name="SAPBEXformats 11" xfId="928" xr:uid="{00000000-0005-0000-0000-000089030000}"/>
    <cellStyle name="SAPBEXformats 12" xfId="929" xr:uid="{00000000-0005-0000-0000-00008A030000}"/>
    <cellStyle name="SAPBEXformats 2" xfId="930" xr:uid="{00000000-0005-0000-0000-00008B030000}"/>
    <cellStyle name="SAPBEXformats 2 10" xfId="931" xr:uid="{00000000-0005-0000-0000-00008C030000}"/>
    <cellStyle name="SAPBEXformats 2 2" xfId="932" xr:uid="{00000000-0005-0000-0000-00008D030000}"/>
    <cellStyle name="SAPBEXformats 2 3" xfId="933" xr:uid="{00000000-0005-0000-0000-00008E030000}"/>
    <cellStyle name="SAPBEXformats 2 4" xfId="934" xr:uid="{00000000-0005-0000-0000-00008F030000}"/>
    <cellStyle name="SAPBEXformats 2 5" xfId="935" xr:uid="{00000000-0005-0000-0000-000090030000}"/>
    <cellStyle name="SAPBEXformats 2 6" xfId="936" xr:uid="{00000000-0005-0000-0000-000091030000}"/>
    <cellStyle name="SAPBEXformats 2 7" xfId="937" xr:uid="{00000000-0005-0000-0000-000092030000}"/>
    <cellStyle name="SAPBEXformats 2 8" xfId="938" xr:uid="{00000000-0005-0000-0000-000093030000}"/>
    <cellStyle name="SAPBEXformats 2 9" xfId="939" xr:uid="{00000000-0005-0000-0000-000094030000}"/>
    <cellStyle name="SAPBEXformats 3" xfId="940" xr:uid="{00000000-0005-0000-0000-000095030000}"/>
    <cellStyle name="SAPBEXformats 4" xfId="941" xr:uid="{00000000-0005-0000-0000-000096030000}"/>
    <cellStyle name="SAPBEXformats 5" xfId="942" xr:uid="{00000000-0005-0000-0000-000097030000}"/>
    <cellStyle name="SAPBEXformats 6" xfId="943" xr:uid="{00000000-0005-0000-0000-000098030000}"/>
    <cellStyle name="SAPBEXformats 7" xfId="944" xr:uid="{00000000-0005-0000-0000-000099030000}"/>
    <cellStyle name="SAPBEXformats 8" xfId="945" xr:uid="{00000000-0005-0000-0000-00009A030000}"/>
    <cellStyle name="SAPBEXformats 9" xfId="946" xr:uid="{00000000-0005-0000-0000-00009B030000}"/>
    <cellStyle name="SAPBEXheaderItem" xfId="35" xr:uid="{00000000-0005-0000-0000-00009C030000}"/>
    <cellStyle name="SAPBEXheaderItem 10" xfId="947" xr:uid="{00000000-0005-0000-0000-00009D030000}"/>
    <cellStyle name="SAPBEXheaderItem 11" xfId="948" xr:uid="{00000000-0005-0000-0000-00009E030000}"/>
    <cellStyle name="SAPBEXheaderItem 12" xfId="949" xr:uid="{00000000-0005-0000-0000-00009F030000}"/>
    <cellStyle name="SAPBEXheaderItem 2" xfId="950" xr:uid="{00000000-0005-0000-0000-0000A0030000}"/>
    <cellStyle name="SAPBEXheaderItem 2 10" xfId="951" xr:uid="{00000000-0005-0000-0000-0000A1030000}"/>
    <cellStyle name="SAPBEXheaderItem 2 2" xfId="952" xr:uid="{00000000-0005-0000-0000-0000A2030000}"/>
    <cellStyle name="SAPBEXheaderItem 2 3" xfId="953" xr:uid="{00000000-0005-0000-0000-0000A3030000}"/>
    <cellStyle name="SAPBEXheaderItem 2 4" xfId="954" xr:uid="{00000000-0005-0000-0000-0000A4030000}"/>
    <cellStyle name="SAPBEXheaderItem 2 5" xfId="955" xr:uid="{00000000-0005-0000-0000-0000A5030000}"/>
    <cellStyle name="SAPBEXheaderItem 2 6" xfId="956" xr:uid="{00000000-0005-0000-0000-0000A6030000}"/>
    <cellStyle name="SAPBEXheaderItem 2 7" xfId="957" xr:uid="{00000000-0005-0000-0000-0000A7030000}"/>
    <cellStyle name="SAPBEXheaderItem 2 8" xfId="958" xr:uid="{00000000-0005-0000-0000-0000A8030000}"/>
    <cellStyle name="SAPBEXheaderItem 2 9" xfId="959" xr:uid="{00000000-0005-0000-0000-0000A9030000}"/>
    <cellStyle name="SAPBEXheaderItem 3" xfId="960" xr:uid="{00000000-0005-0000-0000-0000AA030000}"/>
    <cellStyle name="SAPBEXheaderItem 4" xfId="961" xr:uid="{00000000-0005-0000-0000-0000AB030000}"/>
    <cellStyle name="SAPBEXheaderItem 5" xfId="962" xr:uid="{00000000-0005-0000-0000-0000AC030000}"/>
    <cellStyle name="SAPBEXheaderItem 6" xfId="963" xr:uid="{00000000-0005-0000-0000-0000AD030000}"/>
    <cellStyle name="SAPBEXheaderItem 7" xfId="964" xr:uid="{00000000-0005-0000-0000-0000AE030000}"/>
    <cellStyle name="SAPBEXheaderItem 8" xfId="965" xr:uid="{00000000-0005-0000-0000-0000AF030000}"/>
    <cellStyle name="SAPBEXheaderItem 9" xfId="966" xr:uid="{00000000-0005-0000-0000-0000B0030000}"/>
    <cellStyle name="SAPBEXheaderText" xfId="36" xr:uid="{00000000-0005-0000-0000-0000B1030000}"/>
    <cellStyle name="SAPBEXheaderText 10" xfId="967" xr:uid="{00000000-0005-0000-0000-0000B2030000}"/>
    <cellStyle name="SAPBEXheaderText 11" xfId="968" xr:uid="{00000000-0005-0000-0000-0000B3030000}"/>
    <cellStyle name="SAPBEXheaderText 12" xfId="969" xr:uid="{00000000-0005-0000-0000-0000B4030000}"/>
    <cellStyle name="SAPBEXheaderText 2" xfId="970" xr:uid="{00000000-0005-0000-0000-0000B5030000}"/>
    <cellStyle name="SAPBEXheaderText 2 10" xfId="971" xr:uid="{00000000-0005-0000-0000-0000B6030000}"/>
    <cellStyle name="SAPBEXheaderText 2 2" xfId="972" xr:uid="{00000000-0005-0000-0000-0000B7030000}"/>
    <cellStyle name="SAPBEXheaderText 2 3" xfId="973" xr:uid="{00000000-0005-0000-0000-0000B8030000}"/>
    <cellStyle name="SAPBEXheaderText 2 4" xfId="974" xr:uid="{00000000-0005-0000-0000-0000B9030000}"/>
    <cellStyle name="SAPBEXheaderText 2 5" xfId="975" xr:uid="{00000000-0005-0000-0000-0000BA030000}"/>
    <cellStyle name="SAPBEXheaderText 2 6" xfId="976" xr:uid="{00000000-0005-0000-0000-0000BB030000}"/>
    <cellStyle name="SAPBEXheaderText 2 7" xfId="977" xr:uid="{00000000-0005-0000-0000-0000BC030000}"/>
    <cellStyle name="SAPBEXheaderText 2 8" xfId="978" xr:uid="{00000000-0005-0000-0000-0000BD030000}"/>
    <cellStyle name="SAPBEXheaderText 2 9" xfId="979" xr:uid="{00000000-0005-0000-0000-0000BE030000}"/>
    <cellStyle name="SAPBEXheaderText 3" xfId="980" xr:uid="{00000000-0005-0000-0000-0000BF030000}"/>
    <cellStyle name="SAPBEXheaderText 4" xfId="981" xr:uid="{00000000-0005-0000-0000-0000C0030000}"/>
    <cellStyle name="SAPBEXheaderText 5" xfId="982" xr:uid="{00000000-0005-0000-0000-0000C1030000}"/>
    <cellStyle name="SAPBEXheaderText 6" xfId="983" xr:uid="{00000000-0005-0000-0000-0000C2030000}"/>
    <cellStyle name="SAPBEXheaderText 7" xfId="984" xr:uid="{00000000-0005-0000-0000-0000C3030000}"/>
    <cellStyle name="SAPBEXheaderText 8" xfId="985" xr:uid="{00000000-0005-0000-0000-0000C4030000}"/>
    <cellStyle name="SAPBEXheaderText 9" xfId="986" xr:uid="{00000000-0005-0000-0000-0000C5030000}"/>
    <cellStyle name="SAPBEXHLevel0" xfId="37" xr:uid="{00000000-0005-0000-0000-0000C6030000}"/>
    <cellStyle name="SAPBEXHLevel0 10" xfId="987" xr:uid="{00000000-0005-0000-0000-0000C7030000}"/>
    <cellStyle name="SAPBEXHLevel0 11" xfId="988" xr:uid="{00000000-0005-0000-0000-0000C8030000}"/>
    <cellStyle name="SAPBEXHLevel0 12" xfId="989" xr:uid="{00000000-0005-0000-0000-0000C9030000}"/>
    <cellStyle name="SAPBEXHLevel0 2" xfId="990" xr:uid="{00000000-0005-0000-0000-0000CA030000}"/>
    <cellStyle name="SAPBEXHLevel0 2 10" xfId="991" xr:uid="{00000000-0005-0000-0000-0000CB030000}"/>
    <cellStyle name="SAPBEXHLevel0 2 11" xfId="992" xr:uid="{00000000-0005-0000-0000-0000CC030000}"/>
    <cellStyle name="SAPBEXHLevel0 2 2" xfId="993" xr:uid="{00000000-0005-0000-0000-0000CD030000}"/>
    <cellStyle name="SAPBEXHLevel0 2 3" xfId="994" xr:uid="{00000000-0005-0000-0000-0000CE030000}"/>
    <cellStyle name="SAPBEXHLevel0 2 4" xfId="995" xr:uid="{00000000-0005-0000-0000-0000CF030000}"/>
    <cellStyle name="SAPBEXHLevel0 2 5" xfId="996" xr:uid="{00000000-0005-0000-0000-0000D0030000}"/>
    <cellStyle name="SAPBEXHLevel0 2 6" xfId="997" xr:uid="{00000000-0005-0000-0000-0000D1030000}"/>
    <cellStyle name="SAPBEXHLevel0 2 7" xfId="998" xr:uid="{00000000-0005-0000-0000-0000D2030000}"/>
    <cellStyle name="SAPBEXHLevel0 2 8" xfId="999" xr:uid="{00000000-0005-0000-0000-0000D3030000}"/>
    <cellStyle name="SAPBEXHLevel0 2 9" xfId="1000" xr:uid="{00000000-0005-0000-0000-0000D4030000}"/>
    <cellStyle name="SAPBEXHLevel0 3" xfId="1001" xr:uid="{00000000-0005-0000-0000-0000D5030000}"/>
    <cellStyle name="SAPBEXHLevel0 4" xfId="1002" xr:uid="{00000000-0005-0000-0000-0000D6030000}"/>
    <cellStyle name="SAPBEXHLevel0 5" xfId="1003" xr:uid="{00000000-0005-0000-0000-0000D7030000}"/>
    <cellStyle name="SAPBEXHLevel0 6" xfId="1004" xr:uid="{00000000-0005-0000-0000-0000D8030000}"/>
    <cellStyle name="SAPBEXHLevel0 7" xfId="1005" xr:uid="{00000000-0005-0000-0000-0000D9030000}"/>
    <cellStyle name="SAPBEXHLevel0 8" xfId="1006" xr:uid="{00000000-0005-0000-0000-0000DA030000}"/>
    <cellStyle name="SAPBEXHLevel0 9" xfId="1007" xr:uid="{00000000-0005-0000-0000-0000DB030000}"/>
    <cellStyle name="SAPBEXHLevel0X" xfId="38" xr:uid="{00000000-0005-0000-0000-0000DC030000}"/>
    <cellStyle name="SAPBEXHLevel0X 10" xfId="1008" xr:uid="{00000000-0005-0000-0000-0000DD030000}"/>
    <cellStyle name="SAPBEXHLevel0X 11" xfId="1009" xr:uid="{00000000-0005-0000-0000-0000DE030000}"/>
    <cellStyle name="SAPBEXHLevel0X 12" xfId="1010" xr:uid="{00000000-0005-0000-0000-0000DF030000}"/>
    <cellStyle name="SAPBEXHLevel0X 2" xfId="1011" xr:uid="{00000000-0005-0000-0000-0000E0030000}"/>
    <cellStyle name="SAPBEXHLevel0X 2 10" xfId="1012" xr:uid="{00000000-0005-0000-0000-0000E1030000}"/>
    <cellStyle name="SAPBEXHLevel0X 2 2" xfId="1013" xr:uid="{00000000-0005-0000-0000-0000E2030000}"/>
    <cellStyle name="SAPBEXHLevel0X 2 3" xfId="1014" xr:uid="{00000000-0005-0000-0000-0000E3030000}"/>
    <cellStyle name="SAPBEXHLevel0X 2 4" xfId="1015" xr:uid="{00000000-0005-0000-0000-0000E4030000}"/>
    <cellStyle name="SAPBEXHLevel0X 2 5" xfId="1016" xr:uid="{00000000-0005-0000-0000-0000E5030000}"/>
    <cellStyle name="SAPBEXHLevel0X 2 6" xfId="1017" xr:uid="{00000000-0005-0000-0000-0000E6030000}"/>
    <cellStyle name="SAPBEXHLevel0X 2 7" xfId="1018" xr:uid="{00000000-0005-0000-0000-0000E7030000}"/>
    <cellStyle name="SAPBEXHLevel0X 2 8" xfId="1019" xr:uid="{00000000-0005-0000-0000-0000E8030000}"/>
    <cellStyle name="SAPBEXHLevel0X 2 9" xfId="1020" xr:uid="{00000000-0005-0000-0000-0000E9030000}"/>
    <cellStyle name="SAPBEXHLevel0X 3" xfId="1021" xr:uid="{00000000-0005-0000-0000-0000EA030000}"/>
    <cellStyle name="SAPBEXHLevel0X 4" xfId="1022" xr:uid="{00000000-0005-0000-0000-0000EB030000}"/>
    <cellStyle name="SAPBEXHLevel0X 5" xfId="1023" xr:uid="{00000000-0005-0000-0000-0000EC030000}"/>
    <cellStyle name="SAPBEXHLevel0X 6" xfId="1024" xr:uid="{00000000-0005-0000-0000-0000ED030000}"/>
    <cellStyle name="SAPBEXHLevel0X 7" xfId="1025" xr:uid="{00000000-0005-0000-0000-0000EE030000}"/>
    <cellStyle name="SAPBEXHLevel0X 8" xfId="1026" xr:uid="{00000000-0005-0000-0000-0000EF030000}"/>
    <cellStyle name="SAPBEXHLevel0X 9" xfId="1027" xr:uid="{00000000-0005-0000-0000-0000F0030000}"/>
    <cellStyle name="SAPBEXHLevel1" xfId="39" xr:uid="{00000000-0005-0000-0000-0000F1030000}"/>
    <cellStyle name="SAPBEXHLevel1 10" xfId="1028" xr:uid="{00000000-0005-0000-0000-0000F2030000}"/>
    <cellStyle name="SAPBEXHLevel1 11" xfId="1029" xr:uid="{00000000-0005-0000-0000-0000F3030000}"/>
    <cellStyle name="SAPBEXHLevel1 12" xfId="1030" xr:uid="{00000000-0005-0000-0000-0000F4030000}"/>
    <cellStyle name="SAPBEXHLevel1 2" xfId="1031" xr:uid="{00000000-0005-0000-0000-0000F5030000}"/>
    <cellStyle name="SAPBEXHLevel1 2 10" xfId="1032" xr:uid="{00000000-0005-0000-0000-0000F6030000}"/>
    <cellStyle name="SAPBEXHLevel1 2 11" xfId="1033" xr:uid="{00000000-0005-0000-0000-0000F7030000}"/>
    <cellStyle name="SAPBEXHLevel1 2 2" xfId="1034" xr:uid="{00000000-0005-0000-0000-0000F8030000}"/>
    <cellStyle name="SAPBEXHLevel1 2 3" xfId="1035" xr:uid="{00000000-0005-0000-0000-0000F9030000}"/>
    <cellStyle name="SAPBEXHLevel1 2 4" xfId="1036" xr:uid="{00000000-0005-0000-0000-0000FA030000}"/>
    <cellStyle name="SAPBEXHLevel1 2 5" xfId="1037" xr:uid="{00000000-0005-0000-0000-0000FB030000}"/>
    <cellStyle name="SAPBEXHLevel1 2 6" xfId="1038" xr:uid="{00000000-0005-0000-0000-0000FC030000}"/>
    <cellStyle name="SAPBEXHLevel1 2 7" xfId="1039" xr:uid="{00000000-0005-0000-0000-0000FD030000}"/>
    <cellStyle name="SAPBEXHLevel1 2 8" xfId="1040" xr:uid="{00000000-0005-0000-0000-0000FE030000}"/>
    <cellStyle name="SAPBEXHLevel1 2 9" xfId="1041" xr:uid="{00000000-0005-0000-0000-0000FF030000}"/>
    <cellStyle name="SAPBEXHLevel1 3" xfId="1042" xr:uid="{00000000-0005-0000-0000-000000040000}"/>
    <cellStyle name="SAPBEXHLevel1 4" xfId="1043" xr:uid="{00000000-0005-0000-0000-000001040000}"/>
    <cellStyle name="SAPBEXHLevel1 5" xfId="1044" xr:uid="{00000000-0005-0000-0000-000002040000}"/>
    <cellStyle name="SAPBEXHLevel1 6" xfId="1045" xr:uid="{00000000-0005-0000-0000-000003040000}"/>
    <cellStyle name="SAPBEXHLevel1 7" xfId="1046" xr:uid="{00000000-0005-0000-0000-000004040000}"/>
    <cellStyle name="SAPBEXHLevel1 8" xfId="1047" xr:uid="{00000000-0005-0000-0000-000005040000}"/>
    <cellStyle name="SAPBEXHLevel1 9" xfId="1048" xr:uid="{00000000-0005-0000-0000-000006040000}"/>
    <cellStyle name="SAPBEXHLevel1X" xfId="40" xr:uid="{00000000-0005-0000-0000-000007040000}"/>
    <cellStyle name="SAPBEXHLevel1X 10" xfId="1049" xr:uid="{00000000-0005-0000-0000-000008040000}"/>
    <cellStyle name="SAPBEXHLevel1X 11" xfId="1050" xr:uid="{00000000-0005-0000-0000-000009040000}"/>
    <cellStyle name="SAPBEXHLevel1X 12" xfId="1051" xr:uid="{00000000-0005-0000-0000-00000A040000}"/>
    <cellStyle name="SAPBEXHLevel1X 2" xfId="1052" xr:uid="{00000000-0005-0000-0000-00000B040000}"/>
    <cellStyle name="SAPBEXHLevel1X 2 10" xfId="1053" xr:uid="{00000000-0005-0000-0000-00000C040000}"/>
    <cellStyle name="SAPBEXHLevel1X 2 2" xfId="1054" xr:uid="{00000000-0005-0000-0000-00000D040000}"/>
    <cellStyle name="SAPBEXHLevel1X 2 3" xfId="1055" xr:uid="{00000000-0005-0000-0000-00000E040000}"/>
    <cellStyle name="SAPBEXHLevel1X 2 4" xfId="1056" xr:uid="{00000000-0005-0000-0000-00000F040000}"/>
    <cellStyle name="SAPBEXHLevel1X 2 5" xfId="1057" xr:uid="{00000000-0005-0000-0000-000010040000}"/>
    <cellStyle name="SAPBEXHLevel1X 2 6" xfId="1058" xr:uid="{00000000-0005-0000-0000-000011040000}"/>
    <cellStyle name="SAPBEXHLevel1X 2 7" xfId="1059" xr:uid="{00000000-0005-0000-0000-000012040000}"/>
    <cellStyle name="SAPBEXHLevel1X 2 8" xfId="1060" xr:uid="{00000000-0005-0000-0000-000013040000}"/>
    <cellStyle name="SAPBEXHLevel1X 2 9" xfId="1061" xr:uid="{00000000-0005-0000-0000-000014040000}"/>
    <cellStyle name="SAPBEXHLevel1X 3" xfId="1062" xr:uid="{00000000-0005-0000-0000-000015040000}"/>
    <cellStyle name="SAPBEXHLevel1X 4" xfId="1063" xr:uid="{00000000-0005-0000-0000-000016040000}"/>
    <cellStyle name="SAPBEXHLevel1X 5" xfId="1064" xr:uid="{00000000-0005-0000-0000-000017040000}"/>
    <cellStyle name="SAPBEXHLevel1X 6" xfId="1065" xr:uid="{00000000-0005-0000-0000-000018040000}"/>
    <cellStyle name="SAPBEXHLevel1X 7" xfId="1066" xr:uid="{00000000-0005-0000-0000-000019040000}"/>
    <cellStyle name="SAPBEXHLevel1X 8" xfId="1067" xr:uid="{00000000-0005-0000-0000-00001A040000}"/>
    <cellStyle name="SAPBEXHLevel1X 9" xfId="1068" xr:uid="{00000000-0005-0000-0000-00001B040000}"/>
    <cellStyle name="SAPBEXHLevel2" xfId="41" xr:uid="{00000000-0005-0000-0000-00001C040000}"/>
    <cellStyle name="SAPBEXHLevel2 10" xfId="1069" xr:uid="{00000000-0005-0000-0000-00001D040000}"/>
    <cellStyle name="SAPBEXHLevel2 11" xfId="1070" xr:uid="{00000000-0005-0000-0000-00001E040000}"/>
    <cellStyle name="SAPBEXHLevel2 12" xfId="1071" xr:uid="{00000000-0005-0000-0000-00001F040000}"/>
    <cellStyle name="SAPBEXHLevel2 2" xfId="1072" xr:uid="{00000000-0005-0000-0000-000020040000}"/>
    <cellStyle name="SAPBEXHLevel2 2 10" xfId="1073" xr:uid="{00000000-0005-0000-0000-000021040000}"/>
    <cellStyle name="SAPBEXHLevel2 2 2" xfId="1074" xr:uid="{00000000-0005-0000-0000-000022040000}"/>
    <cellStyle name="SAPBEXHLevel2 2 3" xfId="1075" xr:uid="{00000000-0005-0000-0000-000023040000}"/>
    <cellStyle name="SAPBEXHLevel2 2 4" xfId="1076" xr:uid="{00000000-0005-0000-0000-000024040000}"/>
    <cellStyle name="SAPBEXHLevel2 2 5" xfId="1077" xr:uid="{00000000-0005-0000-0000-000025040000}"/>
    <cellStyle name="SAPBEXHLevel2 2 6" xfId="1078" xr:uid="{00000000-0005-0000-0000-000026040000}"/>
    <cellStyle name="SAPBEXHLevel2 2 7" xfId="1079" xr:uid="{00000000-0005-0000-0000-000027040000}"/>
    <cellStyle name="SAPBEXHLevel2 2 8" xfId="1080" xr:uid="{00000000-0005-0000-0000-000028040000}"/>
    <cellStyle name="SAPBEXHLevel2 2 9" xfId="1081" xr:uid="{00000000-0005-0000-0000-000029040000}"/>
    <cellStyle name="SAPBEXHLevel2 3" xfId="1082" xr:uid="{00000000-0005-0000-0000-00002A040000}"/>
    <cellStyle name="SAPBEXHLevel2 4" xfId="1083" xr:uid="{00000000-0005-0000-0000-00002B040000}"/>
    <cellStyle name="SAPBEXHLevel2 5" xfId="1084" xr:uid="{00000000-0005-0000-0000-00002C040000}"/>
    <cellStyle name="SAPBEXHLevel2 6" xfId="1085" xr:uid="{00000000-0005-0000-0000-00002D040000}"/>
    <cellStyle name="SAPBEXHLevel2 7" xfId="1086" xr:uid="{00000000-0005-0000-0000-00002E040000}"/>
    <cellStyle name="SAPBEXHLevel2 8" xfId="1087" xr:uid="{00000000-0005-0000-0000-00002F040000}"/>
    <cellStyle name="SAPBEXHLevel2 9" xfId="1088" xr:uid="{00000000-0005-0000-0000-000030040000}"/>
    <cellStyle name="SAPBEXHLevel2X" xfId="42" xr:uid="{00000000-0005-0000-0000-000031040000}"/>
    <cellStyle name="SAPBEXHLevel2X 10" xfId="1089" xr:uid="{00000000-0005-0000-0000-000032040000}"/>
    <cellStyle name="SAPBEXHLevel2X 11" xfId="1090" xr:uid="{00000000-0005-0000-0000-000033040000}"/>
    <cellStyle name="SAPBEXHLevel2X 12" xfId="1091" xr:uid="{00000000-0005-0000-0000-000034040000}"/>
    <cellStyle name="SAPBEXHLevel2X 2" xfId="1092" xr:uid="{00000000-0005-0000-0000-000035040000}"/>
    <cellStyle name="SAPBEXHLevel2X 2 10" xfId="1093" xr:uid="{00000000-0005-0000-0000-000036040000}"/>
    <cellStyle name="SAPBEXHLevel2X 2 2" xfId="1094" xr:uid="{00000000-0005-0000-0000-000037040000}"/>
    <cellStyle name="SAPBEXHLevel2X 2 3" xfId="1095" xr:uid="{00000000-0005-0000-0000-000038040000}"/>
    <cellStyle name="SAPBEXHLevel2X 2 4" xfId="1096" xr:uid="{00000000-0005-0000-0000-000039040000}"/>
    <cellStyle name="SAPBEXHLevel2X 2 5" xfId="1097" xr:uid="{00000000-0005-0000-0000-00003A040000}"/>
    <cellStyle name="SAPBEXHLevel2X 2 6" xfId="1098" xr:uid="{00000000-0005-0000-0000-00003B040000}"/>
    <cellStyle name="SAPBEXHLevel2X 2 7" xfId="1099" xr:uid="{00000000-0005-0000-0000-00003C040000}"/>
    <cellStyle name="SAPBEXHLevel2X 2 8" xfId="1100" xr:uid="{00000000-0005-0000-0000-00003D040000}"/>
    <cellStyle name="SAPBEXHLevel2X 2 9" xfId="1101" xr:uid="{00000000-0005-0000-0000-00003E040000}"/>
    <cellStyle name="SAPBEXHLevel2X 3" xfId="1102" xr:uid="{00000000-0005-0000-0000-00003F040000}"/>
    <cellStyle name="SAPBEXHLevel2X 4" xfId="1103" xr:uid="{00000000-0005-0000-0000-000040040000}"/>
    <cellStyle name="SAPBEXHLevel2X 5" xfId="1104" xr:uid="{00000000-0005-0000-0000-000041040000}"/>
    <cellStyle name="SAPBEXHLevel2X 6" xfId="1105" xr:uid="{00000000-0005-0000-0000-000042040000}"/>
    <cellStyle name="SAPBEXHLevel2X 7" xfId="1106" xr:uid="{00000000-0005-0000-0000-000043040000}"/>
    <cellStyle name="SAPBEXHLevel2X 8" xfId="1107" xr:uid="{00000000-0005-0000-0000-000044040000}"/>
    <cellStyle name="SAPBEXHLevel2X 9" xfId="1108" xr:uid="{00000000-0005-0000-0000-000045040000}"/>
    <cellStyle name="SAPBEXHLevel3" xfId="43" xr:uid="{00000000-0005-0000-0000-000046040000}"/>
    <cellStyle name="SAPBEXHLevel3 10" xfId="1109" xr:uid="{00000000-0005-0000-0000-000047040000}"/>
    <cellStyle name="SAPBEXHLevel3 11" xfId="1110" xr:uid="{00000000-0005-0000-0000-000048040000}"/>
    <cellStyle name="SAPBEXHLevel3 12" xfId="1111" xr:uid="{00000000-0005-0000-0000-000049040000}"/>
    <cellStyle name="SAPBEXHLevel3 2" xfId="1112" xr:uid="{00000000-0005-0000-0000-00004A040000}"/>
    <cellStyle name="SAPBEXHLevel3 2 10" xfId="1113" xr:uid="{00000000-0005-0000-0000-00004B040000}"/>
    <cellStyle name="SAPBEXHLevel3 2 2" xfId="1114" xr:uid="{00000000-0005-0000-0000-00004C040000}"/>
    <cellStyle name="SAPBEXHLevel3 2 3" xfId="1115" xr:uid="{00000000-0005-0000-0000-00004D040000}"/>
    <cellStyle name="SAPBEXHLevel3 2 4" xfId="1116" xr:uid="{00000000-0005-0000-0000-00004E040000}"/>
    <cellStyle name="SAPBEXHLevel3 2 5" xfId="1117" xr:uid="{00000000-0005-0000-0000-00004F040000}"/>
    <cellStyle name="SAPBEXHLevel3 2 6" xfId="1118" xr:uid="{00000000-0005-0000-0000-000050040000}"/>
    <cellStyle name="SAPBEXHLevel3 2 7" xfId="1119" xr:uid="{00000000-0005-0000-0000-000051040000}"/>
    <cellStyle name="SAPBEXHLevel3 2 8" xfId="1120" xr:uid="{00000000-0005-0000-0000-000052040000}"/>
    <cellStyle name="SAPBEXHLevel3 2 9" xfId="1121" xr:uid="{00000000-0005-0000-0000-000053040000}"/>
    <cellStyle name="SAPBEXHLevel3 3" xfId="1122" xr:uid="{00000000-0005-0000-0000-000054040000}"/>
    <cellStyle name="SAPBEXHLevel3 4" xfId="1123" xr:uid="{00000000-0005-0000-0000-000055040000}"/>
    <cellStyle name="SAPBEXHLevel3 5" xfId="1124" xr:uid="{00000000-0005-0000-0000-000056040000}"/>
    <cellStyle name="SAPBEXHLevel3 6" xfId="1125" xr:uid="{00000000-0005-0000-0000-000057040000}"/>
    <cellStyle name="SAPBEXHLevel3 7" xfId="1126" xr:uid="{00000000-0005-0000-0000-000058040000}"/>
    <cellStyle name="SAPBEXHLevel3 8" xfId="1127" xr:uid="{00000000-0005-0000-0000-000059040000}"/>
    <cellStyle name="SAPBEXHLevel3 9" xfId="1128" xr:uid="{00000000-0005-0000-0000-00005A040000}"/>
    <cellStyle name="SAPBEXHLevel3X" xfId="44" xr:uid="{00000000-0005-0000-0000-00005B040000}"/>
    <cellStyle name="SAPBEXHLevel3X 10" xfId="1129" xr:uid="{00000000-0005-0000-0000-00005C040000}"/>
    <cellStyle name="SAPBEXHLevel3X 11" xfId="1130" xr:uid="{00000000-0005-0000-0000-00005D040000}"/>
    <cellStyle name="SAPBEXHLevel3X 12" xfId="1131" xr:uid="{00000000-0005-0000-0000-00005E040000}"/>
    <cellStyle name="SAPBEXHLevel3X 2" xfId="1132" xr:uid="{00000000-0005-0000-0000-00005F040000}"/>
    <cellStyle name="SAPBEXHLevel3X 2 10" xfId="1133" xr:uid="{00000000-0005-0000-0000-000060040000}"/>
    <cellStyle name="SAPBEXHLevel3X 2 2" xfId="1134" xr:uid="{00000000-0005-0000-0000-000061040000}"/>
    <cellStyle name="SAPBEXHLevel3X 2 3" xfId="1135" xr:uid="{00000000-0005-0000-0000-000062040000}"/>
    <cellStyle name="SAPBEXHLevel3X 2 4" xfId="1136" xr:uid="{00000000-0005-0000-0000-000063040000}"/>
    <cellStyle name="SAPBEXHLevel3X 2 5" xfId="1137" xr:uid="{00000000-0005-0000-0000-000064040000}"/>
    <cellStyle name="SAPBEXHLevel3X 2 6" xfId="1138" xr:uid="{00000000-0005-0000-0000-000065040000}"/>
    <cellStyle name="SAPBEXHLevel3X 2 7" xfId="1139" xr:uid="{00000000-0005-0000-0000-000066040000}"/>
    <cellStyle name="SAPBEXHLevel3X 2 8" xfId="1140" xr:uid="{00000000-0005-0000-0000-000067040000}"/>
    <cellStyle name="SAPBEXHLevel3X 2 9" xfId="1141" xr:uid="{00000000-0005-0000-0000-000068040000}"/>
    <cellStyle name="SAPBEXHLevel3X 3" xfId="1142" xr:uid="{00000000-0005-0000-0000-000069040000}"/>
    <cellStyle name="SAPBEXHLevel3X 4" xfId="1143" xr:uid="{00000000-0005-0000-0000-00006A040000}"/>
    <cellStyle name="SAPBEXHLevel3X 5" xfId="1144" xr:uid="{00000000-0005-0000-0000-00006B040000}"/>
    <cellStyle name="SAPBEXHLevel3X 6" xfId="1145" xr:uid="{00000000-0005-0000-0000-00006C040000}"/>
    <cellStyle name="SAPBEXHLevel3X 7" xfId="1146" xr:uid="{00000000-0005-0000-0000-00006D040000}"/>
    <cellStyle name="SAPBEXHLevel3X 8" xfId="1147" xr:uid="{00000000-0005-0000-0000-00006E040000}"/>
    <cellStyle name="SAPBEXHLevel3X 9" xfId="1148" xr:uid="{00000000-0005-0000-0000-00006F040000}"/>
    <cellStyle name="SAPBEXchaText" xfId="11" xr:uid="{00000000-0005-0000-0000-000070040000}"/>
    <cellStyle name="SAPBEXchaText 10" xfId="1149" xr:uid="{00000000-0005-0000-0000-000071040000}"/>
    <cellStyle name="SAPBEXchaText 11" xfId="1150" xr:uid="{00000000-0005-0000-0000-000072040000}"/>
    <cellStyle name="SAPBEXchaText 12" xfId="1151" xr:uid="{00000000-0005-0000-0000-000073040000}"/>
    <cellStyle name="SAPBEXchaText 2" xfId="1152" xr:uid="{00000000-0005-0000-0000-000074040000}"/>
    <cellStyle name="SAPBEXchaText 2 10" xfId="1153" xr:uid="{00000000-0005-0000-0000-000075040000}"/>
    <cellStyle name="SAPBEXchaText 2 11" xfId="1154" xr:uid="{00000000-0005-0000-0000-000076040000}"/>
    <cellStyle name="SAPBEXchaText 2 12" xfId="1155" xr:uid="{00000000-0005-0000-0000-000077040000}"/>
    <cellStyle name="SAPBEXchaText 2 2" xfId="1156" xr:uid="{00000000-0005-0000-0000-000078040000}"/>
    <cellStyle name="SAPBEXchaText 2 2 10" xfId="1157" xr:uid="{00000000-0005-0000-0000-000079040000}"/>
    <cellStyle name="SAPBEXchaText 2 2 2" xfId="1158" xr:uid="{00000000-0005-0000-0000-00007A040000}"/>
    <cellStyle name="SAPBEXchaText 2 2 3" xfId="1159" xr:uid="{00000000-0005-0000-0000-00007B040000}"/>
    <cellStyle name="SAPBEXchaText 2 2 4" xfId="1160" xr:uid="{00000000-0005-0000-0000-00007C040000}"/>
    <cellStyle name="SAPBEXchaText 2 2 5" xfId="1161" xr:uid="{00000000-0005-0000-0000-00007D040000}"/>
    <cellStyle name="SAPBEXchaText 2 2 6" xfId="1162" xr:uid="{00000000-0005-0000-0000-00007E040000}"/>
    <cellStyle name="SAPBEXchaText 2 2 7" xfId="1163" xr:uid="{00000000-0005-0000-0000-00007F040000}"/>
    <cellStyle name="SAPBEXchaText 2 2 8" xfId="1164" xr:uid="{00000000-0005-0000-0000-000080040000}"/>
    <cellStyle name="SAPBEXchaText 2 2 9" xfId="1165" xr:uid="{00000000-0005-0000-0000-000081040000}"/>
    <cellStyle name="SAPBEXchaText 2 3" xfId="1166" xr:uid="{00000000-0005-0000-0000-000082040000}"/>
    <cellStyle name="SAPBEXchaText 2 4" xfId="1167" xr:uid="{00000000-0005-0000-0000-000083040000}"/>
    <cellStyle name="SAPBEXchaText 2 5" xfId="1168" xr:uid="{00000000-0005-0000-0000-000084040000}"/>
    <cellStyle name="SAPBEXchaText 2 6" xfId="1169" xr:uid="{00000000-0005-0000-0000-000085040000}"/>
    <cellStyle name="SAPBEXchaText 2 7" xfId="1170" xr:uid="{00000000-0005-0000-0000-000086040000}"/>
    <cellStyle name="SAPBEXchaText 2 8" xfId="1171" xr:uid="{00000000-0005-0000-0000-000087040000}"/>
    <cellStyle name="SAPBEXchaText 2 9" xfId="1172" xr:uid="{00000000-0005-0000-0000-000088040000}"/>
    <cellStyle name="SAPBEXchaText 3" xfId="1173" xr:uid="{00000000-0005-0000-0000-000089040000}"/>
    <cellStyle name="SAPBEXchaText 3 10" xfId="1174" xr:uid="{00000000-0005-0000-0000-00008A040000}"/>
    <cellStyle name="SAPBEXchaText 3 2" xfId="1175" xr:uid="{00000000-0005-0000-0000-00008B040000}"/>
    <cellStyle name="SAPBEXchaText 3 3" xfId="1176" xr:uid="{00000000-0005-0000-0000-00008C040000}"/>
    <cellStyle name="SAPBEXchaText 3 4" xfId="1177" xr:uid="{00000000-0005-0000-0000-00008D040000}"/>
    <cellStyle name="SAPBEXchaText 3 5" xfId="1178" xr:uid="{00000000-0005-0000-0000-00008E040000}"/>
    <cellStyle name="SAPBEXchaText 3 6" xfId="1179" xr:uid="{00000000-0005-0000-0000-00008F040000}"/>
    <cellStyle name="SAPBEXchaText 3 7" xfId="1180" xr:uid="{00000000-0005-0000-0000-000090040000}"/>
    <cellStyle name="SAPBEXchaText 3 8" xfId="1181" xr:uid="{00000000-0005-0000-0000-000091040000}"/>
    <cellStyle name="SAPBEXchaText 3 9" xfId="1182" xr:uid="{00000000-0005-0000-0000-000092040000}"/>
    <cellStyle name="SAPBEXchaText 4" xfId="1183" xr:uid="{00000000-0005-0000-0000-000093040000}"/>
    <cellStyle name="SAPBEXchaText 5" xfId="1184" xr:uid="{00000000-0005-0000-0000-000094040000}"/>
    <cellStyle name="SAPBEXchaText 6" xfId="1185" xr:uid="{00000000-0005-0000-0000-000095040000}"/>
    <cellStyle name="SAPBEXchaText 7" xfId="1186" xr:uid="{00000000-0005-0000-0000-000096040000}"/>
    <cellStyle name="SAPBEXchaText 8" xfId="1187" xr:uid="{00000000-0005-0000-0000-000097040000}"/>
    <cellStyle name="SAPBEXchaText 9" xfId="1188" xr:uid="{00000000-0005-0000-0000-000098040000}"/>
    <cellStyle name="SAPBEXchaText_Výkaz 13-D3a _2011_jk" xfId="1189" xr:uid="{00000000-0005-0000-0000-000099040000}"/>
    <cellStyle name="SAPBEXinputData" xfId="1190" xr:uid="{00000000-0005-0000-0000-00009A040000}"/>
    <cellStyle name="SAPBEXinputData 2" xfId="1191" xr:uid="{00000000-0005-0000-0000-00009B040000}"/>
    <cellStyle name="SAPBEXItemHeader" xfId="1192" xr:uid="{00000000-0005-0000-0000-00009C040000}"/>
    <cellStyle name="SAPBEXItemHeader 10" xfId="1193" xr:uid="{00000000-0005-0000-0000-00009D040000}"/>
    <cellStyle name="SAPBEXItemHeader 11" xfId="1194" xr:uid="{00000000-0005-0000-0000-00009E040000}"/>
    <cellStyle name="SAPBEXItemHeader 2" xfId="1195" xr:uid="{00000000-0005-0000-0000-00009F040000}"/>
    <cellStyle name="SAPBEXItemHeader 2 10" xfId="1196" xr:uid="{00000000-0005-0000-0000-0000A0040000}"/>
    <cellStyle name="SAPBEXItemHeader 2 2" xfId="1197" xr:uid="{00000000-0005-0000-0000-0000A1040000}"/>
    <cellStyle name="SAPBEXItemHeader 2 3" xfId="1198" xr:uid="{00000000-0005-0000-0000-0000A2040000}"/>
    <cellStyle name="SAPBEXItemHeader 2 4" xfId="1199" xr:uid="{00000000-0005-0000-0000-0000A3040000}"/>
    <cellStyle name="SAPBEXItemHeader 2 5" xfId="1200" xr:uid="{00000000-0005-0000-0000-0000A4040000}"/>
    <cellStyle name="SAPBEXItemHeader 2 6" xfId="1201" xr:uid="{00000000-0005-0000-0000-0000A5040000}"/>
    <cellStyle name="SAPBEXItemHeader 2 7" xfId="1202" xr:uid="{00000000-0005-0000-0000-0000A6040000}"/>
    <cellStyle name="SAPBEXItemHeader 2 8" xfId="1203" xr:uid="{00000000-0005-0000-0000-0000A7040000}"/>
    <cellStyle name="SAPBEXItemHeader 2 9" xfId="1204" xr:uid="{00000000-0005-0000-0000-0000A8040000}"/>
    <cellStyle name="SAPBEXItemHeader 3" xfId="1205" xr:uid="{00000000-0005-0000-0000-0000A9040000}"/>
    <cellStyle name="SAPBEXItemHeader 4" xfId="1206" xr:uid="{00000000-0005-0000-0000-0000AA040000}"/>
    <cellStyle name="SAPBEXItemHeader 5" xfId="1207" xr:uid="{00000000-0005-0000-0000-0000AB040000}"/>
    <cellStyle name="SAPBEXItemHeader 6" xfId="1208" xr:uid="{00000000-0005-0000-0000-0000AC040000}"/>
    <cellStyle name="SAPBEXItemHeader 7" xfId="1209" xr:uid="{00000000-0005-0000-0000-0000AD040000}"/>
    <cellStyle name="SAPBEXItemHeader 8" xfId="1210" xr:uid="{00000000-0005-0000-0000-0000AE040000}"/>
    <cellStyle name="SAPBEXItemHeader 9" xfId="1211" xr:uid="{00000000-0005-0000-0000-0000AF040000}"/>
    <cellStyle name="SAPBEXresData" xfId="45" xr:uid="{00000000-0005-0000-0000-0000B0040000}"/>
    <cellStyle name="SAPBEXresData 10" xfId="1212" xr:uid="{00000000-0005-0000-0000-0000B1040000}"/>
    <cellStyle name="SAPBEXresData 11" xfId="1213" xr:uid="{00000000-0005-0000-0000-0000B2040000}"/>
    <cellStyle name="SAPBEXresData 12" xfId="1214" xr:uid="{00000000-0005-0000-0000-0000B3040000}"/>
    <cellStyle name="SAPBEXresData 2" xfId="1215" xr:uid="{00000000-0005-0000-0000-0000B4040000}"/>
    <cellStyle name="SAPBEXresData 2 10" xfId="1216" xr:uid="{00000000-0005-0000-0000-0000B5040000}"/>
    <cellStyle name="SAPBEXresData 2 2" xfId="1217" xr:uid="{00000000-0005-0000-0000-0000B6040000}"/>
    <cellStyle name="SAPBEXresData 2 3" xfId="1218" xr:uid="{00000000-0005-0000-0000-0000B7040000}"/>
    <cellStyle name="SAPBEXresData 2 4" xfId="1219" xr:uid="{00000000-0005-0000-0000-0000B8040000}"/>
    <cellStyle name="SAPBEXresData 2 5" xfId="1220" xr:uid="{00000000-0005-0000-0000-0000B9040000}"/>
    <cellStyle name="SAPBEXresData 2 6" xfId="1221" xr:uid="{00000000-0005-0000-0000-0000BA040000}"/>
    <cellStyle name="SAPBEXresData 2 7" xfId="1222" xr:uid="{00000000-0005-0000-0000-0000BB040000}"/>
    <cellStyle name="SAPBEXresData 2 8" xfId="1223" xr:uid="{00000000-0005-0000-0000-0000BC040000}"/>
    <cellStyle name="SAPBEXresData 2 9" xfId="1224" xr:uid="{00000000-0005-0000-0000-0000BD040000}"/>
    <cellStyle name="SAPBEXresData 3" xfId="1225" xr:uid="{00000000-0005-0000-0000-0000BE040000}"/>
    <cellStyle name="SAPBEXresData 4" xfId="1226" xr:uid="{00000000-0005-0000-0000-0000BF040000}"/>
    <cellStyle name="SAPBEXresData 5" xfId="1227" xr:uid="{00000000-0005-0000-0000-0000C0040000}"/>
    <cellStyle name="SAPBEXresData 6" xfId="1228" xr:uid="{00000000-0005-0000-0000-0000C1040000}"/>
    <cellStyle name="SAPBEXresData 7" xfId="1229" xr:uid="{00000000-0005-0000-0000-0000C2040000}"/>
    <cellStyle name="SAPBEXresData 8" xfId="1230" xr:uid="{00000000-0005-0000-0000-0000C3040000}"/>
    <cellStyle name="SAPBEXresData 9" xfId="1231" xr:uid="{00000000-0005-0000-0000-0000C4040000}"/>
    <cellStyle name="SAPBEXresDataEmph" xfId="46" xr:uid="{00000000-0005-0000-0000-0000C5040000}"/>
    <cellStyle name="SAPBEXresDataEmph 2" xfId="1232" xr:uid="{00000000-0005-0000-0000-0000C6040000}"/>
    <cellStyle name="SAPBEXresDataEmph 2 2" xfId="1233" xr:uid="{00000000-0005-0000-0000-0000C7040000}"/>
    <cellStyle name="SAPBEXresDataEmph 2 3" xfId="1234" xr:uid="{00000000-0005-0000-0000-0000C8040000}"/>
    <cellStyle name="SAPBEXresDataEmph 2 4" xfId="1235" xr:uid="{00000000-0005-0000-0000-0000C9040000}"/>
    <cellStyle name="SAPBEXresDataEmph 2 5" xfId="1236" xr:uid="{00000000-0005-0000-0000-0000CA040000}"/>
    <cellStyle name="SAPBEXresDataEmph 2 6" xfId="1237" xr:uid="{00000000-0005-0000-0000-0000CB040000}"/>
    <cellStyle name="SAPBEXresDataEmph 2 7" xfId="1238" xr:uid="{00000000-0005-0000-0000-0000CC040000}"/>
    <cellStyle name="SAPBEXresDataEmph 3" xfId="1239" xr:uid="{00000000-0005-0000-0000-0000CD040000}"/>
    <cellStyle name="SAPBEXresDataEmph 4" xfId="1240" xr:uid="{00000000-0005-0000-0000-0000CE040000}"/>
    <cellStyle name="SAPBEXresDataEmph 5" xfId="1241" xr:uid="{00000000-0005-0000-0000-0000CF040000}"/>
    <cellStyle name="SAPBEXresDataEmph 6" xfId="1242" xr:uid="{00000000-0005-0000-0000-0000D0040000}"/>
    <cellStyle name="SAPBEXresDataEmph 7" xfId="1243" xr:uid="{00000000-0005-0000-0000-0000D1040000}"/>
    <cellStyle name="SAPBEXresDataEmph 8" xfId="1244" xr:uid="{00000000-0005-0000-0000-0000D2040000}"/>
    <cellStyle name="SAPBEXresDataEmph 9" xfId="1245" xr:uid="{00000000-0005-0000-0000-0000D3040000}"/>
    <cellStyle name="SAPBEXresItem" xfId="47" xr:uid="{00000000-0005-0000-0000-0000D4040000}"/>
    <cellStyle name="SAPBEXresItem 10" xfId="1246" xr:uid="{00000000-0005-0000-0000-0000D5040000}"/>
    <cellStyle name="SAPBEXresItem 11" xfId="1247" xr:uid="{00000000-0005-0000-0000-0000D6040000}"/>
    <cellStyle name="SAPBEXresItem 12" xfId="1248" xr:uid="{00000000-0005-0000-0000-0000D7040000}"/>
    <cellStyle name="SAPBEXresItem 2" xfId="1249" xr:uid="{00000000-0005-0000-0000-0000D8040000}"/>
    <cellStyle name="SAPBEXresItem 2 10" xfId="1250" xr:uid="{00000000-0005-0000-0000-0000D9040000}"/>
    <cellStyle name="SAPBEXresItem 2 2" xfId="1251" xr:uid="{00000000-0005-0000-0000-0000DA040000}"/>
    <cellStyle name="SAPBEXresItem 2 3" xfId="1252" xr:uid="{00000000-0005-0000-0000-0000DB040000}"/>
    <cellStyle name="SAPBEXresItem 2 4" xfId="1253" xr:uid="{00000000-0005-0000-0000-0000DC040000}"/>
    <cellStyle name="SAPBEXresItem 2 5" xfId="1254" xr:uid="{00000000-0005-0000-0000-0000DD040000}"/>
    <cellStyle name="SAPBEXresItem 2 6" xfId="1255" xr:uid="{00000000-0005-0000-0000-0000DE040000}"/>
    <cellStyle name="SAPBEXresItem 2 7" xfId="1256" xr:uid="{00000000-0005-0000-0000-0000DF040000}"/>
    <cellStyle name="SAPBEXresItem 2 8" xfId="1257" xr:uid="{00000000-0005-0000-0000-0000E0040000}"/>
    <cellStyle name="SAPBEXresItem 2 9" xfId="1258" xr:uid="{00000000-0005-0000-0000-0000E1040000}"/>
    <cellStyle name="SAPBEXresItem 3" xfId="1259" xr:uid="{00000000-0005-0000-0000-0000E2040000}"/>
    <cellStyle name="SAPBEXresItem 4" xfId="1260" xr:uid="{00000000-0005-0000-0000-0000E3040000}"/>
    <cellStyle name="SAPBEXresItem 5" xfId="1261" xr:uid="{00000000-0005-0000-0000-0000E4040000}"/>
    <cellStyle name="SAPBEXresItem 6" xfId="1262" xr:uid="{00000000-0005-0000-0000-0000E5040000}"/>
    <cellStyle name="SAPBEXresItem 7" xfId="1263" xr:uid="{00000000-0005-0000-0000-0000E6040000}"/>
    <cellStyle name="SAPBEXresItem 8" xfId="1264" xr:uid="{00000000-0005-0000-0000-0000E7040000}"/>
    <cellStyle name="SAPBEXresItem 9" xfId="1265" xr:uid="{00000000-0005-0000-0000-0000E8040000}"/>
    <cellStyle name="SAPBEXresItemX" xfId="48" xr:uid="{00000000-0005-0000-0000-0000E9040000}"/>
    <cellStyle name="SAPBEXresItemX 10" xfId="1266" xr:uid="{00000000-0005-0000-0000-0000EA040000}"/>
    <cellStyle name="SAPBEXresItemX 11" xfId="1267" xr:uid="{00000000-0005-0000-0000-0000EB040000}"/>
    <cellStyle name="SAPBEXresItemX 12" xfId="1268" xr:uid="{00000000-0005-0000-0000-0000EC040000}"/>
    <cellStyle name="SAPBEXresItemX 2" xfId="1269" xr:uid="{00000000-0005-0000-0000-0000ED040000}"/>
    <cellStyle name="SAPBEXresItemX 2 10" xfId="1270" xr:uid="{00000000-0005-0000-0000-0000EE040000}"/>
    <cellStyle name="SAPBEXresItemX 2 2" xfId="1271" xr:uid="{00000000-0005-0000-0000-0000EF040000}"/>
    <cellStyle name="SAPBEXresItemX 2 3" xfId="1272" xr:uid="{00000000-0005-0000-0000-0000F0040000}"/>
    <cellStyle name="SAPBEXresItemX 2 4" xfId="1273" xr:uid="{00000000-0005-0000-0000-0000F1040000}"/>
    <cellStyle name="SAPBEXresItemX 2 5" xfId="1274" xr:uid="{00000000-0005-0000-0000-0000F2040000}"/>
    <cellStyle name="SAPBEXresItemX 2 6" xfId="1275" xr:uid="{00000000-0005-0000-0000-0000F3040000}"/>
    <cellStyle name="SAPBEXresItemX 2 7" xfId="1276" xr:uid="{00000000-0005-0000-0000-0000F4040000}"/>
    <cellStyle name="SAPBEXresItemX 2 8" xfId="1277" xr:uid="{00000000-0005-0000-0000-0000F5040000}"/>
    <cellStyle name="SAPBEXresItemX 2 9" xfId="1278" xr:uid="{00000000-0005-0000-0000-0000F6040000}"/>
    <cellStyle name="SAPBEXresItemX 3" xfId="1279" xr:uid="{00000000-0005-0000-0000-0000F7040000}"/>
    <cellStyle name="SAPBEXresItemX 4" xfId="1280" xr:uid="{00000000-0005-0000-0000-0000F8040000}"/>
    <cellStyle name="SAPBEXresItemX 5" xfId="1281" xr:uid="{00000000-0005-0000-0000-0000F9040000}"/>
    <cellStyle name="SAPBEXresItemX 6" xfId="1282" xr:uid="{00000000-0005-0000-0000-0000FA040000}"/>
    <cellStyle name="SAPBEXresItemX 7" xfId="1283" xr:uid="{00000000-0005-0000-0000-0000FB040000}"/>
    <cellStyle name="SAPBEXresItemX 8" xfId="1284" xr:uid="{00000000-0005-0000-0000-0000FC040000}"/>
    <cellStyle name="SAPBEXresItemX 9" xfId="1285" xr:uid="{00000000-0005-0000-0000-0000FD040000}"/>
    <cellStyle name="SAPBEXstdData" xfId="12" xr:uid="{00000000-0005-0000-0000-0000FE040000}"/>
    <cellStyle name="SAPBEXstdData 10" xfId="1286" xr:uid="{00000000-0005-0000-0000-0000FF040000}"/>
    <cellStyle name="SAPBEXstdData 11" xfId="1287" xr:uid="{00000000-0005-0000-0000-000000050000}"/>
    <cellStyle name="SAPBEXstdData 12" xfId="1288" xr:uid="{00000000-0005-0000-0000-000001050000}"/>
    <cellStyle name="SAPBEXstdData 2" xfId="1289" xr:uid="{00000000-0005-0000-0000-000002050000}"/>
    <cellStyle name="SAPBEXstdData 2 10" xfId="1290" xr:uid="{00000000-0005-0000-0000-000003050000}"/>
    <cellStyle name="SAPBEXstdData 2 11" xfId="1291" xr:uid="{00000000-0005-0000-0000-000004050000}"/>
    <cellStyle name="SAPBEXstdData 2 12" xfId="1292" xr:uid="{00000000-0005-0000-0000-000005050000}"/>
    <cellStyle name="SAPBEXstdData 2 2" xfId="1293" xr:uid="{00000000-0005-0000-0000-000006050000}"/>
    <cellStyle name="SAPBEXstdData 2 2 10" xfId="1294" xr:uid="{00000000-0005-0000-0000-000007050000}"/>
    <cellStyle name="SAPBEXstdData 2 2 2" xfId="1295" xr:uid="{00000000-0005-0000-0000-000008050000}"/>
    <cellStyle name="SAPBEXstdData 2 2 3" xfId="1296" xr:uid="{00000000-0005-0000-0000-000009050000}"/>
    <cellStyle name="SAPBEXstdData 2 2 4" xfId="1297" xr:uid="{00000000-0005-0000-0000-00000A050000}"/>
    <cellStyle name="SAPBEXstdData 2 2 5" xfId="1298" xr:uid="{00000000-0005-0000-0000-00000B050000}"/>
    <cellStyle name="SAPBEXstdData 2 2 6" xfId="1299" xr:uid="{00000000-0005-0000-0000-00000C050000}"/>
    <cellStyle name="SAPBEXstdData 2 2 7" xfId="1300" xr:uid="{00000000-0005-0000-0000-00000D050000}"/>
    <cellStyle name="SAPBEXstdData 2 2 8" xfId="1301" xr:uid="{00000000-0005-0000-0000-00000E050000}"/>
    <cellStyle name="SAPBEXstdData 2 2 9" xfId="1302" xr:uid="{00000000-0005-0000-0000-00000F050000}"/>
    <cellStyle name="SAPBEXstdData 2 3" xfId="1303" xr:uid="{00000000-0005-0000-0000-000010050000}"/>
    <cellStyle name="SAPBEXstdData 2 4" xfId="1304" xr:uid="{00000000-0005-0000-0000-000011050000}"/>
    <cellStyle name="SAPBEXstdData 2 5" xfId="1305" xr:uid="{00000000-0005-0000-0000-000012050000}"/>
    <cellStyle name="SAPBEXstdData 2 6" xfId="1306" xr:uid="{00000000-0005-0000-0000-000013050000}"/>
    <cellStyle name="SAPBEXstdData 2 7" xfId="1307" xr:uid="{00000000-0005-0000-0000-000014050000}"/>
    <cellStyle name="SAPBEXstdData 2 8" xfId="1308" xr:uid="{00000000-0005-0000-0000-000015050000}"/>
    <cellStyle name="SAPBEXstdData 2 9" xfId="1309" xr:uid="{00000000-0005-0000-0000-000016050000}"/>
    <cellStyle name="SAPBEXstdData 3" xfId="1310" xr:uid="{00000000-0005-0000-0000-000017050000}"/>
    <cellStyle name="SAPBEXstdData 3 10" xfId="1311" xr:uid="{00000000-0005-0000-0000-000018050000}"/>
    <cellStyle name="SAPBEXstdData 3 2" xfId="1312" xr:uid="{00000000-0005-0000-0000-000019050000}"/>
    <cellStyle name="SAPBEXstdData 3 3" xfId="1313" xr:uid="{00000000-0005-0000-0000-00001A050000}"/>
    <cellStyle name="SAPBEXstdData 3 4" xfId="1314" xr:uid="{00000000-0005-0000-0000-00001B050000}"/>
    <cellStyle name="SAPBEXstdData 3 5" xfId="1315" xr:uid="{00000000-0005-0000-0000-00001C050000}"/>
    <cellStyle name="SAPBEXstdData 3 6" xfId="1316" xr:uid="{00000000-0005-0000-0000-00001D050000}"/>
    <cellStyle name="SAPBEXstdData 3 7" xfId="1317" xr:uid="{00000000-0005-0000-0000-00001E050000}"/>
    <cellStyle name="SAPBEXstdData 3 8" xfId="1318" xr:uid="{00000000-0005-0000-0000-00001F050000}"/>
    <cellStyle name="SAPBEXstdData 3 9" xfId="1319" xr:uid="{00000000-0005-0000-0000-000020050000}"/>
    <cellStyle name="SAPBEXstdData 4" xfId="1320" xr:uid="{00000000-0005-0000-0000-000021050000}"/>
    <cellStyle name="SAPBEXstdData 5" xfId="1321" xr:uid="{00000000-0005-0000-0000-000022050000}"/>
    <cellStyle name="SAPBEXstdData 6" xfId="1322" xr:uid="{00000000-0005-0000-0000-000023050000}"/>
    <cellStyle name="SAPBEXstdData 7" xfId="1323" xr:uid="{00000000-0005-0000-0000-000024050000}"/>
    <cellStyle name="SAPBEXstdData 8" xfId="1324" xr:uid="{00000000-0005-0000-0000-000025050000}"/>
    <cellStyle name="SAPBEXstdData 9" xfId="1325" xr:uid="{00000000-0005-0000-0000-000026050000}"/>
    <cellStyle name="SAPBEXstdDataEmph" xfId="49" xr:uid="{00000000-0005-0000-0000-000027050000}"/>
    <cellStyle name="SAPBEXstdDataEmph 10" xfId="1326" xr:uid="{00000000-0005-0000-0000-000028050000}"/>
    <cellStyle name="SAPBEXstdDataEmph 11" xfId="1327" xr:uid="{00000000-0005-0000-0000-000029050000}"/>
    <cellStyle name="SAPBEXstdDataEmph 12" xfId="1328" xr:uid="{00000000-0005-0000-0000-00002A050000}"/>
    <cellStyle name="SAPBEXstdDataEmph 2" xfId="1329" xr:uid="{00000000-0005-0000-0000-00002B050000}"/>
    <cellStyle name="SAPBEXstdDataEmph 2 10" xfId="1330" xr:uid="{00000000-0005-0000-0000-00002C050000}"/>
    <cellStyle name="SAPBEXstdDataEmph 2 2" xfId="1331" xr:uid="{00000000-0005-0000-0000-00002D050000}"/>
    <cellStyle name="SAPBEXstdDataEmph 2 3" xfId="1332" xr:uid="{00000000-0005-0000-0000-00002E050000}"/>
    <cellStyle name="SAPBEXstdDataEmph 2 4" xfId="1333" xr:uid="{00000000-0005-0000-0000-00002F050000}"/>
    <cellStyle name="SAPBEXstdDataEmph 2 5" xfId="1334" xr:uid="{00000000-0005-0000-0000-000030050000}"/>
    <cellStyle name="SAPBEXstdDataEmph 2 6" xfId="1335" xr:uid="{00000000-0005-0000-0000-000031050000}"/>
    <cellStyle name="SAPBEXstdDataEmph 2 7" xfId="1336" xr:uid="{00000000-0005-0000-0000-000032050000}"/>
    <cellStyle name="SAPBEXstdDataEmph 2 8" xfId="1337" xr:uid="{00000000-0005-0000-0000-000033050000}"/>
    <cellStyle name="SAPBEXstdDataEmph 2 9" xfId="1338" xr:uid="{00000000-0005-0000-0000-000034050000}"/>
    <cellStyle name="SAPBEXstdDataEmph 3" xfId="1339" xr:uid="{00000000-0005-0000-0000-000035050000}"/>
    <cellStyle name="SAPBEXstdDataEmph 4" xfId="1340" xr:uid="{00000000-0005-0000-0000-000036050000}"/>
    <cellStyle name="SAPBEXstdDataEmph 5" xfId="1341" xr:uid="{00000000-0005-0000-0000-000037050000}"/>
    <cellStyle name="SAPBEXstdDataEmph 6" xfId="1342" xr:uid="{00000000-0005-0000-0000-000038050000}"/>
    <cellStyle name="SAPBEXstdDataEmph 7" xfId="1343" xr:uid="{00000000-0005-0000-0000-000039050000}"/>
    <cellStyle name="SAPBEXstdDataEmph 8" xfId="1344" xr:uid="{00000000-0005-0000-0000-00003A050000}"/>
    <cellStyle name="SAPBEXstdDataEmph 9" xfId="1345" xr:uid="{00000000-0005-0000-0000-00003B050000}"/>
    <cellStyle name="SAPBEXstdItem" xfId="2" xr:uid="{00000000-0005-0000-0000-00003C050000}"/>
    <cellStyle name="SAPBEXstdItem 10" xfId="1346" xr:uid="{00000000-0005-0000-0000-00003D050000}"/>
    <cellStyle name="SAPBEXstdItem 11" xfId="1347" xr:uid="{00000000-0005-0000-0000-00003E050000}"/>
    <cellStyle name="SAPBEXstdItem 12" xfId="1348" xr:uid="{00000000-0005-0000-0000-00003F050000}"/>
    <cellStyle name="SAPBEXstdItem 2" xfId="1349" xr:uid="{00000000-0005-0000-0000-000040050000}"/>
    <cellStyle name="SAPBEXstdItem 2 10" xfId="1350" xr:uid="{00000000-0005-0000-0000-000041050000}"/>
    <cellStyle name="SAPBEXstdItem 2 11" xfId="1351" xr:uid="{00000000-0005-0000-0000-000042050000}"/>
    <cellStyle name="SAPBEXstdItem 2 12" xfId="1352" xr:uid="{00000000-0005-0000-0000-000043050000}"/>
    <cellStyle name="SAPBEXstdItem 2 2" xfId="1353" xr:uid="{00000000-0005-0000-0000-000044050000}"/>
    <cellStyle name="SAPBEXstdItem 2 2 10" xfId="1354" xr:uid="{00000000-0005-0000-0000-000045050000}"/>
    <cellStyle name="SAPBEXstdItem 2 2 2" xfId="1355" xr:uid="{00000000-0005-0000-0000-000046050000}"/>
    <cellStyle name="SAPBEXstdItem 2 2 3" xfId="1356" xr:uid="{00000000-0005-0000-0000-000047050000}"/>
    <cellStyle name="SAPBEXstdItem 2 2 4" xfId="1357" xr:uid="{00000000-0005-0000-0000-000048050000}"/>
    <cellStyle name="SAPBEXstdItem 2 2 5" xfId="1358" xr:uid="{00000000-0005-0000-0000-000049050000}"/>
    <cellStyle name="SAPBEXstdItem 2 2 6" xfId="1359" xr:uid="{00000000-0005-0000-0000-00004A050000}"/>
    <cellStyle name="SAPBEXstdItem 2 2 7" xfId="1360" xr:uid="{00000000-0005-0000-0000-00004B050000}"/>
    <cellStyle name="SAPBEXstdItem 2 2 8" xfId="1361" xr:uid="{00000000-0005-0000-0000-00004C050000}"/>
    <cellStyle name="SAPBEXstdItem 2 2 9" xfId="1362" xr:uid="{00000000-0005-0000-0000-00004D050000}"/>
    <cellStyle name="SAPBEXstdItem 2 3" xfId="1363" xr:uid="{00000000-0005-0000-0000-00004E050000}"/>
    <cellStyle name="SAPBEXstdItem 2 4" xfId="1364" xr:uid="{00000000-0005-0000-0000-00004F050000}"/>
    <cellStyle name="SAPBEXstdItem 2 5" xfId="1365" xr:uid="{00000000-0005-0000-0000-000050050000}"/>
    <cellStyle name="SAPBEXstdItem 2 6" xfId="1366" xr:uid="{00000000-0005-0000-0000-000051050000}"/>
    <cellStyle name="SAPBEXstdItem 2 7" xfId="1367" xr:uid="{00000000-0005-0000-0000-000052050000}"/>
    <cellStyle name="SAPBEXstdItem 2 8" xfId="1368" xr:uid="{00000000-0005-0000-0000-000053050000}"/>
    <cellStyle name="SAPBEXstdItem 2 9" xfId="1369" xr:uid="{00000000-0005-0000-0000-000054050000}"/>
    <cellStyle name="SAPBEXstdItem 3" xfId="1370" xr:uid="{00000000-0005-0000-0000-000055050000}"/>
    <cellStyle name="SAPBEXstdItem 3 10" xfId="1371" xr:uid="{00000000-0005-0000-0000-000056050000}"/>
    <cellStyle name="SAPBEXstdItem 3 2" xfId="1372" xr:uid="{00000000-0005-0000-0000-000057050000}"/>
    <cellStyle name="SAPBEXstdItem 3 3" xfId="1373" xr:uid="{00000000-0005-0000-0000-000058050000}"/>
    <cellStyle name="SAPBEXstdItem 3 4" xfId="1374" xr:uid="{00000000-0005-0000-0000-000059050000}"/>
    <cellStyle name="SAPBEXstdItem 3 5" xfId="1375" xr:uid="{00000000-0005-0000-0000-00005A050000}"/>
    <cellStyle name="SAPBEXstdItem 3 6" xfId="1376" xr:uid="{00000000-0005-0000-0000-00005B050000}"/>
    <cellStyle name="SAPBEXstdItem 3 7" xfId="1377" xr:uid="{00000000-0005-0000-0000-00005C050000}"/>
    <cellStyle name="SAPBEXstdItem 3 8" xfId="1378" xr:uid="{00000000-0005-0000-0000-00005D050000}"/>
    <cellStyle name="SAPBEXstdItem 3 9" xfId="1379" xr:uid="{00000000-0005-0000-0000-00005E050000}"/>
    <cellStyle name="SAPBEXstdItem 4" xfId="1380" xr:uid="{00000000-0005-0000-0000-00005F050000}"/>
    <cellStyle name="SAPBEXstdItem 4 2" xfId="1381" xr:uid="{00000000-0005-0000-0000-000060050000}"/>
    <cellStyle name="SAPBEXstdItem 5" xfId="1382" xr:uid="{00000000-0005-0000-0000-000061050000}"/>
    <cellStyle name="SAPBEXstdItem 6" xfId="1383" xr:uid="{00000000-0005-0000-0000-000062050000}"/>
    <cellStyle name="SAPBEXstdItem 7" xfId="1384" xr:uid="{00000000-0005-0000-0000-000063050000}"/>
    <cellStyle name="SAPBEXstdItem 8" xfId="1385" xr:uid="{00000000-0005-0000-0000-000064050000}"/>
    <cellStyle name="SAPBEXstdItem 9" xfId="1386" xr:uid="{00000000-0005-0000-0000-000065050000}"/>
    <cellStyle name="SAPBEXstdItem_Výkaz 13-D3a _2011_jk" xfId="1387" xr:uid="{00000000-0005-0000-0000-000066050000}"/>
    <cellStyle name="SAPBEXstdItemX" xfId="50" xr:uid="{00000000-0005-0000-0000-000067050000}"/>
    <cellStyle name="SAPBEXstdItemX 10" xfId="1388" xr:uid="{00000000-0005-0000-0000-000068050000}"/>
    <cellStyle name="SAPBEXstdItemX 11" xfId="1389" xr:uid="{00000000-0005-0000-0000-000069050000}"/>
    <cellStyle name="SAPBEXstdItemX 12" xfId="1390" xr:uid="{00000000-0005-0000-0000-00006A050000}"/>
    <cellStyle name="SAPBEXstdItemX 13" xfId="1391" xr:uid="{00000000-0005-0000-0000-00006B050000}"/>
    <cellStyle name="SAPBEXstdItemX 2" xfId="1392" xr:uid="{00000000-0005-0000-0000-00006C050000}"/>
    <cellStyle name="SAPBEXstdItemX 2 10" xfId="1393" xr:uid="{00000000-0005-0000-0000-00006D050000}"/>
    <cellStyle name="SAPBEXstdItemX 2 11" xfId="1394" xr:uid="{00000000-0005-0000-0000-00006E050000}"/>
    <cellStyle name="SAPBEXstdItemX 2 2" xfId="1395" xr:uid="{00000000-0005-0000-0000-00006F050000}"/>
    <cellStyle name="SAPBEXstdItemX 2 2 10" xfId="1396" xr:uid="{00000000-0005-0000-0000-000070050000}"/>
    <cellStyle name="SAPBEXstdItemX 2 2 2" xfId="1397" xr:uid="{00000000-0005-0000-0000-000071050000}"/>
    <cellStyle name="SAPBEXstdItemX 2 2 3" xfId="1398" xr:uid="{00000000-0005-0000-0000-000072050000}"/>
    <cellStyle name="SAPBEXstdItemX 2 2 4" xfId="1399" xr:uid="{00000000-0005-0000-0000-000073050000}"/>
    <cellStyle name="SAPBEXstdItemX 2 2 5" xfId="1400" xr:uid="{00000000-0005-0000-0000-000074050000}"/>
    <cellStyle name="SAPBEXstdItemX 2 2 6" xfId="1401" xr:uid="{00000000-0005-0000-0000-000075050000}"/>
    <cellStyle name="SAPBEXstdItemX 2 2 7" xfId="1402" xr:uid="{00000000-0005-0000-0000-000076050000}"/>
    <cellStyle name="SAPBEXstdItemX 2 2 8" xfId="1403" xr:uid="{00000000-0005-0000-0000-000077050000}"/>
    <cellStyle name="SAPBEXstdItemX 2 2 9" xfId="1404" xr:uid="{00000000-0005-0000-0000-000078050000}"/>
    <cellStyle name="SAPBEXstdItemX 2 3" xfId="1405" xr:uid="{00000000-0005-0000-0000-000079050000}"/>
    <cellStyle name="SAPBEXstdItemX 2 4" xfId="1406" xr:uid="{00000000-0005-0000-0000-00007A050000}"/>
    <cellStyle name="SAPBEXstdItemX 2 5" xfId="1407" xr:uid="{00000000-0005-0000-0000-00007B050000}"/>
    <cellStyle name="SAPBEXstdItemX 2 6" xfId="1408" xr:uid="{00000000-0005-0000-0000-00007C050000}"/>
    <cellStyle name="SAPBEXstdItemX 2 7" xfId="1409" xr:uid="{00000000-0005-0000-0000-00007D050000}"/>
    <cellStyle name="SAPBEXstdItemX 2 8" xfId="1410" xr:uid="{00000000-0005-0000-0000-00007E050000}"/>
    <cellStyle name="SAPBEXstdItemX 2 9" xfId="1411" xr:uid="{00000000-0005-0000-0000-00007F050000}"/>
    <cellStyle name="SAPBEXstdItemX 3" xfId="1412" xr:uid="{00000000-0005-0000-0000-000080050000}"/>
    <cellStyle name="SAPBEXstdItemX 3 10" xfId="1413" xr:uid="{00000000-0005-0000-0000-000081050000}"/>
    <cellStyle name="SAPBEXstdItemX 3 2" xfId="1414" xr:uid="{00000000-0005-0000-0000-000082050000}"/>
    <cellStyle name="SAPBEXstdItemX 3 3" xfId="1415" xr:uid="{00000000-0005-0000-0000-000083050000}"/>
    <cellStyle name="SAPBEXstdItemX 3 4" xfId="1416" xr:uid="{00000000-0005-0000-0000-000084050000}"/>
    <cellStyle name="SAPBEXstdItemX 3 5" xfId="1417" xr:uid="{00000000-0005-0000-0000-000085050000}"/>
    <cellStyle name="SAPBEXstdItemX 3 6" xfId="1418" xr:uid="{00000000-0005-0000-0000-000086050000}"/>
    <cellStyle name="SAPBEXstdItemX 3 7" xfId="1419" xr:uid="{00000000-0005-0000-0000-000087050000}"/>
    <cellStyle name="SAPBEXstdItemX 3 8" xfId="1420" xr:uid="{00000000-0005-0000-0000-000088050000}"/>
    <cellStyle name="SAPBEXstdItemX 3 9" xfId="1421" xr:uid="{00000000-0005-0000-0000-000089050000}"/>
    <cellStyle name="SAPBEXstdItemX 4" xfId="1422" xr:uid="{00000000-0005-0000-0000-00008A050000}"/>
    <cellStyle name="SAPBEXstdItemX 5" xfId="1423" xr:uid="{00000000-0005-0000-0000-00008B050000}"/>
    <cellStyle name="SAPBEXstdItemX 6" xfId="1424" xr:uid="{00000000-0005-0000-0000-00008C050000}"/>
    <cellStyle name="SAPBEXstdItemX 7" xfId="1425" xr:uid="{00000000-0005-0000-0000-00008D050000}"/>
    <cellStyle name="SAPBEXstdItemX 8" xfId="1426" xr:uid="{00000000-0005-0000-0000-00008E050000}"/>
    <cellStyle name="SAPBEXstdItemX 9" xfId="1427" xr:uid="{00000000-0005-0000-0000-00008F050000}"/>
    <cellStyle name="SAPBEXstdItemX_Výkaz 13-D3a _2011_jk" xfId="1428" xr:uid="{00000000-0005-0000-0000-000090050000}"/>
    <cellStyle name="SAPBEXtitle" xfId="51" xr:uid="{00000000-0005-0000-0000-000091050000}"/>
    <cellStyle name="SAPBEXtitle 2" xfId="1429" xr:uid="{00000000-0005-0000-0000-000092050000}"/>
    <cellStyle name="SAPBEXtitle 3" xfId="1430" xr:uid="{00000000-0005-0000-0000-000093050000}"/>
    <cellStyle name="SAPBEXtitle_Výkaz 13-D3a _2011_jk" xfId="1431" xr:uid="{00000000-0005-0000-0000-000094050000}"/>
    <cellStyle name="SAPBEXunassignedItem" xfId="1432" xr:uid="{00000000-0005-0000-0000-000095050000}"/>
    <cellStyle name="SAPBEXunassignedItem 2" xfId="1433" xr:uid="{00000000-0005-0000-0000-000096050000}"/>
    <cellStyle name="SAPBEXunassignedItem 2 2" xfId="1434" xr:uid="{00000000-0005-0000-0000-000097050000}"/>
    <cellStyle name="SAPBEXunassignedItem 2 3" xfId="1435" xr:uid="{00000000-0005-0000-0000-000098050000}"/>
    <cellStyle name="SAPBEXunassignedItem 2 4" xfId="1436" xr:uid="{00000000-0005-0000-0000-000099050000}"/>
    <cellStyle name="SAPBEXunassignedItem 2 5" xfId="1437" xr:uid="{00000000-0005-0000-0000-00009A050000}"/>
    <cellStyle name="SAPBEXunassignedItem 2 6" xfId="1438" xr:uid="{00000000-0005-0000-0000-00009B050000}"/>
    <cellStyle name="SAPBEXunassignedItem 2 7" xfId="1439" xr:uid="{00000000-0005-0000-0000-00009C050000}"/>
    <cellStyle name="SAPBEXunassignedItem 3" xfId="1440" xr:uid="{00000000-0005-0000-0000-00009D050000}"/>
    <cellStyle name="SAPBEXunassignedItem 4" xfId="1441" xr:uid="{00000000-0005-0000-0000-00009E050000}"/>
    <cellStyle name="SAPBEXunassignedItem 5" xfId="1442" xr:uid="{00000000-0005-0000-0000-00009F050000}"/>
    <cellStyle name="SAPBEXunassignedItem 6" xfId="1443" xr:uid="{00000000-0005-0000-0000-0000A0050000}"/>
    <cellStyle name="SAPBEXunassignedItem 7" xfId="1444" xr:uid="{00000000-0005-0000-0000-0000A1050000}"/>
    <cellStyle name="SAPBEXunassignedItem 8" xfId="1445" xr:uid="{00000000-0005-0000-0000-0000A2050000}"/>
    <cellStyle name="SAPBEXundefined" xfId="52" xr:uid="{00000000-0005-0000-0000-0000A3050000}"/>
    <cellStyle name="SAPBEXundefined 10" xfId="1446" xr:uid="{00000000-0005-0000-0000-0000A4050000}"/>
    <cellStyle name="SAPBEXundefined 11" xfId="1447" xr:uid="{00000000-0005-0000-0000-0000A5050000}"/>
    <cellStyle name="SAPBEXundefined 12" xfId="1448" xr:uid="{00000000-0005-0000-0000-0000A6050000}"/>
    <cellStyle name="SAPBEXundefined 2" xfId="1449" xr:uid="{00000000-0005-0000-0000-0000A7050000}"/>
    <cellStyle name="SAPBEXundefined 2 10" xfId="1450" xr:uid="{00000000-0005-0000-0000-0000A8050000}"/>
    <cellStyle name="SAPBEXundefined 2 2" xfId="1451" xr:uid="{00000000-0005-0000-0000-0000A9050000}"/>
    <cellStyle name="SAPBEXundefined 2 3" xfId="1452" xr:uid="{00000000-0005-0000-0000-0000AA050000}"/>
    <cellStyle name="SAPBEXundefined 2 4" xfId="1453" xr:uid="{00000000-0005-0000-0000-0000AB050000}"/>
    <cellStyle name="SAPBEXundefined 2 5" xfId="1454" xr:uid="{00000000-0005-0000-0000-0000AC050000}"/>
    <cellStyle name="SAPBEXundefined 2 6" xfId="1455" xr:uid="{00000000-0005-0000-0000-0000AD050000}"/>
    <cellStyle name="SAPBEXundefined 2 7" xfId="1456" xr:uid="{00000000-0005-0000-0000-0000AE050000}"/>
    <cellStyle name="SAPBEXundefined 2 8" xfId="1457" xr:uid="{00000000-0005-0000-0000-0000AF050000}"/>
    <cellStyle name="SAPBEXundefined 2 9" xfId="1458" xr:uid="{00000000-0005-0000-0000-0000B0050000}"/>
    <cellStyle name="SAPBEXundefined 3" xfId="1459" xr:uid="{00000000-0005-0000-0000-0000B1050000}"/>
    <cellStyle name="SAPBEXundefined 4" xfId="1460" xr:uid="{00000000-0005-0000-0000-0000B2050000}"/>
    <cellStyle name="SAPBEXundefined 5" xfId="1461" xr:uid="{00000000-0005-0000-0000-0000B3050000}"/>
    <cellStyle name="SAPBEXundefined 6" xfId="1462" xr:uid="{00000000-0005-0000-0000-0000B4050000}"/>
    <cellStyle name="SAPBEXundefined 7" xfId="1463" xr:uid="{00000000-0005-0000-0000-0000B5050000}"/>
    <cellStyle name="SAPBEXundefined 8" xfId="1464" xr:uid="{00000000-0005-0000-0000-0000B6050000}"/>
    <cellStyle name="SAPBEXundefined 9" xfId="1465" xr:uid="{00000000-0005-0000-0000-0000B7050000}"/>
    <cellStyle name="Sheet Title" xfId="1466" xr:uid="{00000000-0005-0000-0000-0000B8050000}"/>
    <cellStyle name="Správně 2" xfId="1467" xr:uid="{00000000-0005-0000-0000-0000B9050000}"/>
    <cellStyle name="Správně 3" xfId="1468" xr:uid="{00000000-0005-0000-0000-0000BA050000}"/>
    <cellStyle name="Styl 1" xfId="1469" xr:uid="{00000000-0005-0000-0000-0000BB050000}"/>
    <cellStyle name="Subtotal" xfId="1470" xr:uid="{00000000-0005-0000-0000-0000BC050000}"/>
    <cellStyle name="Text upozornění 2" xfId="1471" xr:uid="{00000000-0005-0000-0000-0000BD050000}"/>
    <cellStyle name="Vstup 2" xfId="1472" xr:uid="{00000000-0005-0000-0000-0000BE050000}"/>
    <cellStyle name="Vstup 2 10" xfId="1473" xr:uid="{00000000-0005-0000-0000-0000BF050000}"/>
    <cellStyle name="Vstup 2 11" xfId="1474" xr:uid="{00000000-0005-0000-0000-0000C0050000}"/>
    <cellStyle name="Vstup 2 2" xfId="1475" xr:uid="{00000000-0005-0000-0000-0000C1050000}"/>
    <cellStyle name="Vstup 2 2 10" xfId="1476" xr:uid="{00000000-0005-0000-0000-0000C2050000}"/>
    <cellStyle name="Vstup 2 2 2" xfId="1477" xr:uid="{00000000-0005-0000-0000-0000C3050000}"/>
    <cellStyle name="Vstup 2 2 3" xfId="1478" xr:uid="{00000000-0005-0000-0000-0000C4050000}"/>
    <cellStyle name="Vstup 2 2 4" xfId="1479" xr:uid="{00000000-0005-0000-0000-0000C5050000}"/>
    <cellStyle name="Vstup 2 2 5" xfId="1480" xr:uid="{00000000-0005-0000-0000-0000C6050000}"/>
    <cellStyle name="Vstup 2 2 6" xfId="1481" xr:uid="{00000000-0005-0000-0000-0000C7050000}"/>
    <cellStyle name="Vstup 2 2 7" xfId="1482" xr:uid="{00000000-0005-0000-0000-0000C8050000}"/>
    <cellStyle name="Vstup 2 2 8" xfId="1483" xr:uid="{00000000-0005-0000-0000-0000C9050000}"/>
    <cellStyle name="Vstup 2 2 9" xfId="1484" xr:uid="{00000000-0005-0000-0000-0000CA050000}"/>
    <cellStyle name="Vstup 2 3" xfId="1485" xr:uid="{00000000-0005-0000-0000-0000CB050000}"/>
    <cellStyle name="Vstup 2 4" xfId="1486" xr:uid="{00000000-0005-0000-0000-0000CC050000}"/>
    <cellStyle name="Vstup 2 5" xfId="1487" xr:uid="{00000000-0005-0000-0000-0000CD050000}"/>
    <cellStyle name="Vstup 2 6" xfId="1488" xr:uid="{00000000-0005-0000-0000-0000CE050000}"/>
    <cellStyle name="Vstup 2 7" xfId="1489" xr:uid="{00000000-0005-0000-0000-0000CF050000}"/>
    <cellStyle name="Vstup 2 8" xfId="1490" xr:uid="{00000000-0005-0000-0000-0000D0050000}"/>
    <cellStyle name="Vstup 2 9" xfId="1491" xr:uid="{00000000-0005-0000-0000-0000D1050000}"/>
    <cellStyle name="Výpočet 2" xfId="1492" xr:uid="{00000000-0005-0000-0000-0000D2050000}"/>
    <cellStyle name="Výpočet 2 10" xfId="1493" xr:uid="{00000000-0005-0000-0000-0000D3050000}"/>
    <cellStyle name="Výpočet 2 11" xfId="1494" xr:uid="{00000000-0005-0000-0000-0000D4050000}"/>
    <cellStyle name="Výpočet 2 2" xfId="1495" xr:uid="{00000000-0005-0000-0000-0000D5050000}"/>
    <cellStyle name="Výpočet 2 2 10" xfId="1496" xr:uid="{00000000-0005-0000-0000-0000D6050000}"/>
    <cellStyle name="Výpočet 2 2 2" xfId="1497" xr:uid="{00000000-0005-0000-0000-0000D7050000}"/>
    <cellStyle name="Výpočet 2 2 3" xfId="1498" xr:uid="{00000000-0005-0000-0000-0000D8050000}"/>
    <cellStyle name="Výpočet 2 2 4" xfId="1499" xr:uid="{00000000-0005-0000-0000-0000D9050000}"/>
    <cellStyle name="Výpočet 2 2 5" xfId="1500" xr:uid="{00000000-0005-0000-0000-0000DA050000}"/>
    <cellStyle name="Výpočet 2 2 6" xfId="1501" xr:uid="{00000000-0005-0000-0000-0000DB050000}"/>
    <cellStyle name="Výpočet 2 2 7" xfId="1502" xr:uid="{00000000-0005-0000-0000-0000DC050000}"/>
    <cellStyle name="Výpočet 2 2 8" xfId="1503" xr:uid="{00000000-0005-0000-0000-0000DD050000}"/>
    <cellStyle name="Výpočet 2 2 9" xfId="1504" xr:uid="{00000000-0005-0000-0000-0000DE050000}"/>
    <cellStyle name="Výpočet 2 3" xfId="1505" xr:uid="{00000000-0005-0000-0000-0000DF050000}"/>
    <cellStyle name="Výpočet 2 4" xfId="1506" xr:uid="{00000000-0005-0000-0000-0000E0050000}"/>
    <cellStyle name="Výpočet 2 5" xfId="1507" xr:uid="{00000000-0005-0000-0000-0000E1050000}"/>
    <cellStyle name="Výpočet 2 6" xfId="1508" xr:uid="{00000000-0005-0000-0000-0000E2050000}"/>
    <cellStyle name="Výpočet 2 7" xfId="1509" xr:uid="{00000000-0005-0000-0000-0000E3050000}"/>
    <cellStyle name="Výpočet 2 8" xfId="1510" xr:uid="{00000000-0005-0000-0000-0000E4050000}"/>
    <cellStyle name="Výpočet 2 9" xfId="1511" xr:uid="{00000000-0005-0000-0000-0000E5050000}"/>
    <cellStyle name="Výstup 2" xfId="1512" xr:uid="{00000000-0005-0000-0000-0000E6050000}"/>
    <cellStyle name="Výstup 2 10" xfId="1513" xr:uid="{00000000-0005-0000-0000-0000E7050000}"/>
    <cellStyle name="Výstup 2 11" xfId="1514" xr:uid="{00000000-0005-0000-0000-0000E8050000}"/>
    <cellStyle name="Výstup 2 2" xfId="1515" xr:uid="{00000000-0005-0000-0000-0000E9050000}"/>
    <cellStyle name="Výstup 2 2 10" xfId="1516" xr:uid="{00000000-0005-0000-0000-0000EA050000}"/>
    <cellStyle name="Výstup 2 2 2" xfId="1517" xr:uid="{00000000-0005-0000-0000-0000EB050000}"/>
    <cellStyle name="Výstup 2 2 3" xfId="1518" xr:uid="{00000000-0005-0000-0000-0000EC050000}"/>
    <cellStyle name="Výstup 2 2 4" xfId="1519" xr:uid="{00000000-0005-0000-0000-0000ED050000}"/>
    <cellStyle name="Výstup 2 2 5" xfId="1520" xr:uid="{00000000-0005-0000-0000-0000EE050000}"/>
    <cellStyle name="Výstup 2 2 6" xfId="1521" xr:uid="{00000000-0005-0000-0000-0000EF050000}"/>
    <cellStyle name="Výstup 2 2 7" xfId="1522" xr:uid="{00000000-0005-0000-0000-0000F0050000}"/>
    <cellStyle name="Výstup 2 2 8" xfId="1523" xr:uid="{00000000-0005-0000-0000-0000F1050000}"/>
    <cellStyle name="Výstup 2 2 9" xfId="1524" xr:uid="{00000000-0005-0000-0000-0000F2050000}"/>
    <cellStyle name="Výstup 2 3" xfId="1525" xr:uid="{00000000-0005-0000-0000-0000F3050000}"/>
    <cellStyle name="Výstup 2 4" xfId="1526" xr:uid="{00000000-0005-0000-0000-0000F4050000}"/>
    <cellStyle name="Výstup 2 5" xfId="1527" xr:uid="{00000000-0005-0000-0000-0000F5050000}"/>
    <cellStyle name="Výstup 2 6" xfId="1528" xr:uid="{00000000-0005-0000-0000-0000F6050000}"/>
    <cellStyle name="Výstup 2 7" xfId="1529" xr:uid="{00000000-0005-0000-0000-0000F7050000}"/>
    <cellStyle name="Výstup 2 8" xfId="1530" xr:uid="{00000000-0005-0000-0000-0000F8050000}"/>
    <cellStyle name="Výstup 2 9" xfId="1531" xr:uid="{00000000-0005-0000-0000-0000F9050000}"/>
    <cellStyle name="Vysvětlující text 2" xfId="1532" xr:uid="{00000000-0005-0000-0000-0000FA050000}"/>
    <cellStyle name="Záhlaví 1" xfId="86" xr:uid="{00000000-0005-0000-0000-0000FB050000}"/>
    <cellStyle name="Záhlaví 2" xfId="87" xr:uid="{00000000-0005-0000-0000-0000FC050000}"/>
    <cellStyle name="Zvýraznění 1 2" xfId="1533" xr:uid="{00000000-0005-0000-0000-0000FD050000}"/>
    <cellStyle name="Zvýraznění 2 2" xfId="1534" xr:uid="{00000000-0005-0000-0000-0000FE050000}"/>
    <cellStyle name="Zvýraznění 3 2" xfId="1535" xr:uid="{00000000-0005-0000-0000-0000FF050000}"/>
    <cellStyle name="Zvýraznění 4 2" xfId="1536" xr:uid="{00000000-0005-0000-0000-000000060000}"/>
    <cellStyle name="Zvýraznění 5 2" xfId="1537" xr:uid="{00000000-0005-0000-0000-000001060000}"/>
    <cellStyle name="Zvýraznění 6 2" xfId="1538" xr:uid="{00000000-0005-0000-0000-000002060000}"/>
  </cellStyles>
  <dxfs count="0"/>
  <tableStyles count="0" defaultTableStyle="TableStyleMedium2" defaultPivotStyle="PivotStyleLight16"/>
  <colors>
    <mruColors>
      <color rgb="FFFFFF66"/>
      <color rgb="FFD5D5D5"/>
      <color rgb="FFFFFFFF"/>
      <color rgb="FFC85868"/>
      <color rgb="FFCA5E6D"/>
      <color rgb="FFFFCC66"/>
      <color rgb="FF979797"/>
      <color rgb="FF8C8C8C"/>
      <color rgb="FFD3D3D3"/>
      <color rgb="FFECEC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.xml"/><Relationship Id="rId3" Type="http://schemas.openxmlformats.org/officeDocument/2006/relationships/worksheet" Target="worksheets/sheet3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18673657391697"/>
          <c:y val="4.7197683968767772E-2"/>
          <c:w val="0.8414457487401712"/>
          <c:h val="0.675722180310018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'3.1'!$N$6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chemeClr val="tx1">
                <a:lumMod val="75000"/>
                <a:lumOff val="25000"/>
                <a:alpha val="90000"/>
              </a:schemeClr>
            </a:solidFill>
          </c:spPr>
          <c:invertIfNegative val="0"/>
          <c:cat>
            <c:numRef>
              <c:f>'3.1'!$M$7:$M$372</c:f>
              <c:numCache>
                <c:formatCode>d/m;@</c:formatCode>
                <c:ptCount val="366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  <c:pt idx="91">
                  <c:v>43922</c:v>
                </c:pt>
                <c:pt idx="92">
                  <c:v>43923</c:v>
                </c:pt>
                <c:pt idx="93">
                  <c:v>43924</c:v>
                </c:pt>
                <c:pt idx="94">
                  <c:v>43925</c:v>
                </c:pt>
                <c:pt idx="95">
                  <c:v>43926</c:v>
                </c:pt>
                <c:pt idx="96">
                  <c:v>43927</c:v>
                </c:pt>
                <c:pt idx="97">
                  <c:v>43928</c:v>
                </c:pt>
                <c:pt idx="98">
                  <c:v>43929</c:v>
                </c:pt>
                <c:pt idx="99">
                  <c:v>43930</c:v>
                </c:pt>
                <c:pt idx="100">
                  <c:v>43931</c:v>
                </c:pt>
                <c:pt idx="101">
                  <c:v>43932</c:v>
                </c:pt>
                <c:pt idx="102">
                  <c:v>43933</c:v>
                </c:pt>
                <c:pt idx="103">
                  <c:v>43934</c:v>
                </c:pt>
                <c:pt idx="104">
                  <c:v>43935</c:v>
                </c:pt>
                <c:pt idx="105">
                  <c:v>43936</c:v>
                </c:pt>
                <c:pt idx="106">
                  <c:v>43937</c:v>
                </c:pt>
                <c:pt idx="107">
                  <c:v>43938</c:v>
                </c:pt>
                <c:pt idx="108">
                  <c:v>43939</c:v>
                </c:pt>
                <c:pt idx="109">
                  <c:v>43940</c:v>
                </c:pt>
                <c:pt idx="110">
                  <c:v>43941</c:v>
                </c:pt>
                <c:pt idx="111">
                  <c:v>43942</c:v>
                </c:pt>
                <c:pt idx="112">
                  <c:v>43943</c:v>
                </c:pt>
                <c:pt idx="113">
                  <c:v>43944</c:v>
                </c:pt>
                <c:pt idx="114">
                  <c:v>43945</c:v>
                </c:pt>
                <c:pt idx="115">
                  <c:v>43946</c:v>
                </c:pt>
                <c:pt idx="116">
                  <c:v>43947</c:v>
                </c:pt>
                <c:pt idx="117">
                  <c:v>43948</c:v>
                </c:pt>
                <c:pt idx="118">
                  <c:v>43949</c:v>
                </c:pt>
                <c:pt idx="119">
                  <c:v>43950</c:v>
                </c:pt>
                <c:pt idx="120">
                  <c:v>43951</c:v>
                </c:pt>
                <c:pt idx="121">
                  <c:v>43952</c:v>
                </c:pt>
                <c:pt idx="122">
                  <c:v>43953</c:v>
                </c:pt>
                <c:pt idx="123">
                  <c:v>43954</c:v>
                </c:pt>
                <c:pt idx="124">
                  <c:v>43955</c:v>
                </c:pt>
                <c:pt idx="125">
                  <c:v>43956</c:v>
                </c:pt>
                <c:pt idx="126">
                  <c:v>43957</c:v>
                </c:pt>
                <c:pt idx="127">
                  <c:v>43958</c:v>
                </c:pt>
                <c:pt idx="128">
                  <c:v>43959</c:v>
                </c:pt>
                <c:pt idx="129">
                  <c:v>43960</c:v>
                </c:pt>
                <c:pt idx="130">
                  <c:v>43961</c:v>
                </c:pt>
                <c:pt idx="131">
                  <c:v>43962</c:v>
                </c:pt>
                <c:pt idx="132">
                  <c:v>43963</c:v>
                </c:pt>
                <c:pt idx="133">
                  <c:v>43964</c:v>
                </c:pt>
                <c:pt idx="134">
                  <c:v>43965</c:v>
                </c:pt>
                <c:pt idx="135">
                  <c:v>43966</c:v>
                </c:pt>
                <c:pt idx="136">
                  <c:v>43967</c:v>
                </c:pt>
                <c:pt idx="137">
                  <c:v>43968</c:v>
                </c:pt>
                <c:pt idx="138">
                  <c:v>43969</c:v>
                </c:pt>
                <c:pt idx="139">
                  <c:v>43970</c:v>
                </c:pt>
                <c:pt idx="140">
                  <c:v>43971</c:v>
                </c:pt>
                <c:pt idx="141">
                  <c:v>43972</c:v>
                </c:pt>
                <c:pt idx="142">
                  <c:v>43973</c:v>
                </c:pt>
                <c:pt idx="143">
                  <c:v>43974</c:v>
                </c:pt>
                <c:pt idx="144">
                  <c:v>43975</c:v>
                </c:pt>
                <c:pt idx="145">
                  <c:v>43976</c:v>
                </c:pt>
                <c:pt idx="146">
                  <c:v>43977</c:v>
                </c:pt>
                <c:pt idx="147">
                  <c:v>43978</c:v>
                </c:pt>
                <c:pt idx="148">
                  <c:v>43979</c:v>
                </c:pt>
                <c:pt idx="149">
                  <c:v>43980</c:v>
                </c:pt>
                <c:pt idx="150">
                  <c:v>43981</c:v>
                </c:pt>
                <c:pt idx="151">
                  <c:v>43982</c:v>
                </c:pt>
                <c:pt idx="152">
                  <c:v>43983</c:v>
                </c:pt>
                <c:pt idx="153">
                  <c:v>43984</c:v>
                </c:pt>
                <c:pt idx="154">
                  <c:v>43985</c:v>
                </c:pt>
                <c:pt idx="155">
                  <c:v>43986</c:v>
                </c:pt>
                <c:pt idx="156">
                  <c:v>43987</c:v>
                </c:pt>
                <c:pt idx="157">
                  <c:v>43988</c:v>
                </c:pt>
                <c:pt idx="158">
                  <c:v>43989</c:v>
                </c:pt>
                <c:pt idx="159">
                  <c:v>43990</c:v>
                </c:pt>
                <c:pt idx="160">
                  <c:v>43991</c:v>
                </c:pt>
                <c:pt idx="161">
                  <c:v>43992</c:v>
                </c:pt>
                <c:pt idx="162">
                  <c:v>43993</c:v>
                </c:pt>
                <c:pt idx="163">
                  <c:v>43994</c:v>
                </c:pt>
                <c:pt idx="164">
                  <c:v>43995</c:v>
                </c:pt>
                <c:pt idx="165">
                  <c:v>43996</c:v>
                </c:pt>
                <c:pt idx="166">
                  <c:v>43997</c:v>
                </c:pt>
                <c:pt idx="167">
                  <c:v>43998</c:v>
                </c:pt>
                <c:pt idx="168">
                  <c:v>43999</c:v>
                </c:pt>
                <c:pt idx="169">
                  <c:v>44000</c:v>
                </c:pt>
                <c:pt idx="170">
                  <c:v>44001</c:v>
                </c:pt>
                <c:pt idx="171">
                  <c:v>44002</c:v>
                </c:pt>
                <c:pt idx="172">
                  <c:v>44003</c:v>
                </c:pt>
                <c:pt idx="173">
                  <c:v>44004</c:v>
                </c:pt>
                <c:pt idx="174">
                  <c:v>44005</c:v>
                </c:pt>
                <c:pt idx="175">
                  <c:v>44006</c:v>
                </c:pt>
                <c:pt idx="176">
                  <c:v>44007</c:v>
                </c:pt>
                <c:pt idx="177">
                  <c:v>44008</c:v>
                </c:pt>
                <c:pt idx="178">
                  <c:v>44009</c:v>
                </c:pt>
                <c:pt idx="179">
                  <c:v>44010</c:v>
                </c:pt>
                <c:pt idx="180">
                  <c:v>44011</c:v>
                </c:pt>
                <c:pt idx="181">
                  <c:v>44012</c:v>
                </c:pt>
                <c:pt idx="182">
                  <c:v>44013</c:v>
                </c:pt>
                <c:pt idx="183">
                  <c:v>44014</c:v>
                </c:pt>
                <c:pt idx="184">
                  <c:v>44015</c:v>
                </c:pt>
                <c:pt idx="185">
                  <c:v>44016</c:v>
                </c:pt>
                <c:pt idx="186">
                  <c:v>44017</c:v>
                </c:pt>
                <c:pt idx="187">
                  <c:v>44018</c:v>
                </c:pt>
                <c:pt idx="188">
                  <c:v>44019</c:v>
                </c:pt>
                <c:pt idx="189">
                  <c:v>44020</c:v>
                </c:pt>
                <c:pt idx="190">
                  <c:v>44021</c:v>
                </c:pt>
                <c:pt idx="191">
                  <c:v>44022</c:v>
                </c:pt>
                <c:pt idx="192">
                  <c:v>44023</c:v>
                </c:pt>
                <c:pt idx="193">
                  <c:v>44024</c:v>
                </c:pt>
                <c:pt idx="194">
                  <c:v>44025</c:v>
                </c:pt>
                <c:pt idx="195">
                  <c:v>44026</c:v>
                </c:pt>
                <c:pt idx="196">
                  <c:v>44027</c:v>
                </c:pt>
                <c:pt idx="197">
                  <c:v>44028</c:v>
                </c:pt>
                <c:pt idx="198">
                  <c:v>44029</c:v>
                </c:pt>
                <c:pt idx="199">
                  <c:v>44030</c:v>
                </c:pt>
                <c:pt idx="200">
                  <c:v>44031</c:v>
                </c:pt>
                <c:pt idx="201">
                  <c:v>44032</c:v>
                </c:pt>
                <c:pt idx="202">
                  <c:v>44033</c:v>
                </c:pt>
                <c:pt idx="203">
                  <c:v>44034</c:v>
                </c:pt>
                <c:pt idx="204">
                  <c:v>44035</c:v>
                </c:pt>
                <c:pt idx="205">
                  <c:v>44036</c:v>
                </c:pt>
                <c:pt idx="206">
                  <c:v>44037</c:v>
                </c:pt>
                <c:pt idx="207">
                  <c:v>44038</c:v>
                </c:pt>
                <c:pt idx="208">
                  <c:v>44039</c:v>
                </c:pt>
                <c:pt idx="209">
                  <c:v>44040</c:v>
                </c:pt>
                <c:pt idx="210">
                  <c:v>44041</c:v>
                </c:pt>
                <c:pt idx="211">
                  <c:v>44042</c:v>
                </c:pt>
                <c:pt idx="212">
                  <c:v>44043</c:v>
                </c:pt>
                <c:pt idx="213">
                  <c:v>44044</c:v>
                </c:pt>
                <c:pt idx="214">
                  <c:v>44045</c:v>
                </c:pt>
                <c:pt idx="215">
                  <c:v>44046</c:v>
                </c:pt>
                <c:pt idx="216">
                  <c:v>44047</c:v>
                </c:pt>
                <c:pt idx="217">
                  <c:v>44048</c:v>
                </c:pt>
                <c:pt idx="218">
                  <c:v>44049</c:v>
                </c:pt>
                <c:pt idx="219">
                  <c:v>44050</c:v>
                </c:pt>
                <c:pt idx="220">
                  <c:v>44051</c:v>
                </c:pt>
                <c:pt idx="221">
                  <c:v>44052</c:v>
                </c:pt>
                <c:pt idx="222">
                  <c:v>44053</c:v>
                </c:pt>
                <c:pt idx="223">
                  <c:v>44054</c:v>
                </c:pt>
                <c:pt idx="224">
                  <c:v>44055</c:v>
                </c:pt>
                <c:pt idx="225">
                  <c:v>44056</c:v>
                </c:pt>
                <c:pt idx="226">
                  <c:v>44057</c:v>
                </c:pt>
                <c:pt idx="227">
                  <c:v>44058</c:v>
                </c:pt>
                <c:pt idx="228">
                  <c:v>44059</c:v>
                </c:pt>
                <c:pt idx="229">
                  <c:v>44060</c:v>
                </c:pt>
                <c:pt idx="230">
                  <c:v>44061</c:v>
                </c:pt>
                <c:pt idx="231">
                  <c:v>44062</c:v>
                </c:pt>
                <c:pt idx="232">
                  <c:v>44063</c:v>
                </c:pt>
                <c:pt idx="233">
                  <c:v>44064</c:v>
                </c:pt>
                <c:pt idx="234">
                  <c:v>44065</c:v>
                </c:pt>
                <c:pt idx="235">
                  <c:v>44066</c:v>
                </c:pt>
                <c:pt idx="236">
                  <c:v>44067</c:v>
                </c:pt>
                <c:pt idx="237">
                  <c:v>44068</c:v>
                </c:pt>
                <c:pt idx="238">
                  <c:v>44069</c:v>
                </c:pt>
                <c:pt idx="239">
                  <c:v>44070</c:v>
                </c:pt>
                <c:pt idx="240">
                  <c:v>44071</c:v>
                </c:pt>
                <c:pt idx="241">
                  <c:v>44072</c:v>
                </c:pt>
                <c:pt idx="242">
                  <c:v>44073</c:v>
                </c:pt>
                <c:pt idx="243">
                  <c:v>44074</c:v>
                </c:pt>
                <c:pt idx="244">
                  <c:v>44075</c:v>
                </c:pt>
                <c:pt idx="245">
                  <c:v>44076</c:v>
                </c:pt>
                <c:pt idx="246">
                  <c:v>44077</c:v>
                </c:pt>
                <c:pt idx="247">
                  <c:v>44078</c:v>
                </c:pt>
                <c:pt idx="248">
                  <c:v>44079</c:v>
                </c:pt>
                <c:pt idx="249">
                  <c:v>44080</c:v>
                </c:pt>
                <c:pt idx="250">
                  <c:v>44081</c:v>
                </c:pt>
                <c:pt idx="251">
                  <c:v>44082</c:v>
                </c:pt>
                <c:pt idx="252">
                  <c:v>44083</c:v>
                </c:pt>
                <c:pt idx="253">
                  <c:v>44084</c:v>
                </c:pt>
                <c:pt idx="254">
                  <c:v>44085</c:v>
                </c:pt>
                <c:pt idx="255">
                  <c:v>44086</c:v>
                </c:pt>
                <c:pt idx="256">
                  <c:v>44087</c:v>
                </c:pt>
                <c:pt idx="257">
                  <c:v>44088</c:v>
                </c:pt>
                <c:pt idx="258">
                  <c:v>44089</c:v>
                </c:pt>
                <c:pt idx="259">
                  <c:v>44090</c:v>
                </c:pt>
                <c:pt idx="260">
                  <c:v>44091</c:v>
                </c:pt>
                <c:pt idx="261">
                  <c:v>44092</c:v>
                </c:pt>
                <c:pt idx="262">
                  <c:v>44093</c:v>
                </c:pt>
                <c:pt idx="263">
                  <c:v>44094</c:v>
                </c:pt>
                <c:pt idx="264">
                  <c:v>44095</c:v>
                </c:pt>
                <c:pt idx="265">
                  <c:v>44096</c:v>
                </c:pt>
                <c:pt idx="266">
                  <c:v>44097</c:v>
                </c:pt>
                <c:pt idx="267">
                  <c:v>44098</c:v>
                </c:pt>
                <c:pt idx="268">
                  <c:v>44099</c:v>
                </c:pt>
                <c:pt idx="269">
                  <c:v>44100</c:v>
                </c:pt>
                <c:pt idx="270">
                  <c:v>44101</c:v>
                </c:pt>
                <c:pt idx="271">
                  <c:v>44102</c:v>
                </c:pt>
                <c:pt idx="272">
                  <c:v>44103</c:v>
                </c:pt>
                <c:pt idx="273">
                  <c:v>44104</c:v>
                </c:pt>
                <c:pt idx="274">
                  <c:v>44105</c:v>
                </c:pt>
                <c:pt idx="275">
                  <c:v>44106</c:v>
                </c:pt>
                <c:pt idx="276">
                  <c:v>44107</c:v>
                </c:pt>
                <c:pt idx="277">
                  <c:v>44108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44114</c:v>
                </c:pt>
                <c:pt idx="284">
                  <c:v>44115</c:v>
                </c:pt>
                <c:pt idx="285">
                  <c:v>44116</c:v>
                </c:pt>
                <c:pt idx="286">
                  <c:v>44117</c:v>
                </c:pt>
                <c:pt idx="287">
                  <c:v>44118</c:v>
                </c:pt>
                <c:pt idx="288">
                  <c:v>44119</c:v>
                </c:pt>
                <c:pt idx="289">
                  <c:v>44120</c:v>
                </c:pt>
                <c:pt idx="290">
                  <c:v>44121</c:v>
                </c:pt>
                <c:pt idx="291">
                  <c:v>44122</c:v>
                </c:pt>
                <c:pt idx="292">
                  <c:v>44123</c:v>
                </c:pt>
                <c:pt idx="293">
                  <c:v>44124</c:v>
                </c:pt>
                <c:pt idx="294">
                  <c:v>44125</c:v>
                </c:pt>
                <c:pt idx="295">
                  <c:v>44126</c:v>
                </c:pt>
                <c:pt idx="296">
                  <c:v>44127</c:v>
                </c:pt>
                <c:pt idx="297">
                  <c:v>44128</c:v>
                </c:pt>
                <c:pt idx="298">
                  <c:v>44129</c:v>
                </c:pt>
                <c:pt idx="299">
                  <c:v>44130</c:v>
                </c:pt>
                <c:pt idx="300">
                  <c:v>44131</c:v>
                </c:pt>
                <c:pt idx="301">
                  <c:v>44132</c:v>
                </c:pt>
                <c:pt idx="302">
                  <c:v>44133</c:v>
                </c:pt>
                <c:pt idx="303">
                  <c:v>44134</c:v>
                </c:pt>
                <c:pt idx="304">
                  <c:v>44135</c:v>
                </c:pt>
                <c:pt idx="305">
                  <c:v>44136</c:v>
                </c:pt>
                <c:pt idx="306">
                  <c:v>44137</c:v>
                </c:pt>
                <c:pt idx="307">
                  <c:v>44138</c:v>
                </c:pt>
                <c:pt idx="308">
                  <c:v>44139</c:v>
                </c:pt>
                <c:pt idx="309">
                  <c:v>44140</c:v>
                </c:pt>
                <c:pt idx="310">
                  <c:v>44141</c:v>
                </c:pt>
                <c:pt idx="311">
                  <c:v>44142</c:v>
                </c:pt>
                <c:pt idx="312">
                  <c:v>44143</c:v>
                </c:pt>
                <c:pt idx="313">
                  <c:v>44144</c:v>
                </c:pt>
                <c:pt idx="314">
                  <c:v>44145</c:v>
                </c:pt>
                <c:pt idx="315">
                  <c:v>44146</c:v>
                </c:pt>
                <c:pt idx="316">
                  <c:v>44147</c:v>
                </c:pt>
                <c:pt idx="317">
                  <c:v>44148</c:v>
                </c:pt>
                <c:pt idx="318">
                  <c:v>44149</c:v>
                </c:pt>
                <c:pt idx="319">
                  <c:v>44150</c:v>
                </c:pt>
                <c:pt idx="320">
                  <c:v>44151</c:v>
                </c:pt>
                <c:pt idx="321">
                  <c:v>44152</c:v>
                </c:pt>
                <c:pt idx="322">
                  <c:v>44153</c:v>
                </c:pt>
                <c:pt idx="323">
                  <c:v>44154</c:v>
                </c:pt>
                <c:pt idx="324">
                  <c:v>44155</c:v>
                </c:pt>
                <c:pt idx="325">
                  <c:v>44156</c:v>
                </c:pt>
                <c:pt idx="326">
                  <c:v>44157</c:v>
                </c:pt>
                <c:pt idx="327">
                  <c:v>44158</c:v>
                </c:pt>
                <c:pt idx="328">
                  <c:v>44159</c:v>
                </c:pt>
                <c:pt idx="329">
                  <c:v>44160</c:v>
                </c:pt>
                <c:pt idx="330">
                  <c:v>44161</c:v>
                </c:pt>
                <c:pt idx="331">
                  <c:v>44162</c:v>
                </c:pt>
                <c:pt idx="332">
                  <c:v>44163</c:v>
                </c:pt>
                <c:pt idx="333">
                  <c:v>44164</c:v>
                </c:pt>
                <c:pt idx="334">
                  <c:v>44165</c:v>
                </c:pt>
                <c:pt idx="335">
                  <c:v>44166</c:v>
                </c:pt>
                <c:pt idx="336">
                  <c:v>44167</c:v>
                </c:pt>
                <c:pt idx="337">
                  <c:v>44168</c:v>
                </c:pt>
                <c:pt idx="338">
                  <c:v>44169</c:v>
                </c:pt>
                <c:pt idx="339">
                  <c:v>44170</c:v>
                </c:pt>
                <c:pt idx="340">
                  <c:v>44171</c:v>
                </c:pt>
                <c:pt idx="341">
                  <c:v>44172</c:v>
                </c:pt>
                <c:pt idx="342">
                  <c:v>44173</c:v>
                </c:pt>
                <c:pt idx="343">
                  <c:v>44174</c:v>
                </c:pt>
                <c:pt idx="344">
                  <c:v>44175</c:v>
                </c:pt>
                <c:pt idx="345">
                  <c:v>44176</c:v>
                </c:pt>
                <c:pt idx="346">
                  <c:v>44177</c:v>
                </c:pt>
                <c:pt idx="347">
                  <c:v>44178</c:v>
                </c:pt>
                <c:pt idx="348">
                  <c:v>44179</c:v>
                </c:pt>
                <c:pt idx="349">
                  <c:v>44180</c:v>
                </c:pt>
                <c:pt idx="350">
                  <c:v>44181</c:v>
                </c:pt>
                <c:pt idx="351">
                  <c:v>44182</c:v>
                </c:pt>
                <c:pt idx="352">
                  <c:v>44183</c:v>
                </c:pt>
                <c:pt idx="353">
                  <c:v>44184</c:v>
                </c:pt>
                <c:pt idx="354">
                  <c:v>44185</c:v>
                </c:pt>
                <c:pt idx="355">
                  <c:v>44186</c:v>
                </c:pt>
                <c:pt idx="356">
                  <c:v>44187</c:v>
                </c:pt>
                <c:pt idx="357">
                  <c:v>44188</c:v>
                </c:pt>
                <c:pt idx="358">
                  <c:v>44189</c:v>
                </c:pt>
                <c:pt idx="359">
                  <c:v>44190</c:v>
                </c:pt>
                <c:pt idx="360">
                  <c:v>44191</c:v>
                </c:pt>
                <c:pt idx="361">
                  <c:v>44192</c:v>
                </c:pt>
                <c:pt idx="362">
                  <c:v>44193</c:v>
                </c:pt>
                <c:pt idx="363">
                  <c:v>44194</c:v>
                </c:pt>
                <c:pt idx="364">
                  <c:v>44195</c:v>
                </c:pt>
                <c:pt idx="365">
                  <c:v>44196</c:v>
                </c:pt>
              </c:numCache>
            </c:numRef>
          </c:cat>
          <c:val>
            <c:numRef>
              <c:f>'3.1'!$N$7:$N$372</c:f>
              <c:numCache>
                <c:formatCode>#,##0</c:formatCode>
                <c:ptCount val="366"/>
                <c:pt idx="0">
                  <c:v>127374.20824981539</c:v>
                </c:pt>
                <c:pt idx="1">
                  <c:v>135311.93163835848</c:v>
                </c:pt>
                <c:pt idx="2">
                  <c:v>136344.38970355524</c:v>
                </c:pt>
                <c:pt idx="3">
                  <c:v>126960.83553117418</c:v>
                </c:pt>
                <c:pt idx="4">
                  <c:v>132341.90631923199</c:v>
                </c:pt>
                <c:pt idx="5">
                  <c:v>131027.641101382</c:v>
                </c:pt>
                <c:pt idx="6">
                  <c:v>136085.38347926995</c:v>
                </c:pt>
                <c:pt idx="7">
                  <c:v>135249.55691528643</c:v>
                </c:pt>
                <c:pt idx="8">
                  <c:v>130430.9579069522</c:v>
                </c:pt>
                <c:pt idx="9">
                  <c:v>126824.22829412385</c:v>
                </c:pt>
                <c:pt idx="10">
                  <c:v>125178.70239476739</c:v>
                </c:pt>
                <c:pt idx="11">
                  <c:v>129446.21479058971</c:v>
                </c:pt>
                <c:pt idx="12">
                  <c:v>132165.99535816014</c:v>
                </c:pt>
                <c:pt idx="13">
                  <c:v>134098.26774976266</c:v>
                </c:pt>
                <c:pt idx="14">
                  <c:v>141829.83226078702</c:v>
                </c:pt>
                <c:pt idx="15">
                  <c:v>130375.87720223653</c:v>
                </c:pt>
                <c:pt idx="16">
                  <c:v>131762.79987340438</c:v>
                </c:pt>
                <c:pt idx="17">
                  <c:v>132407.42483384322</c:v>
                </c:pt>
                <c:pt idx="18">
                  <c:v>128303.06572423253</c:v>
                </c:pt>
                <c:pt idx="19">
                  <c:v>130566.89313218695</c:v>
                </c:pt>
                <c:pt idx="20">
                  <c:v>134772.76716953266</c:v>
                </c:pt>
                <c:pt idx="21">
                  <c:v>126446.00274290537</c:v>
                </c:pt>
                <c:pt idx="22">
                  <c:v>125866.86042831522</c:v>
                </c:pt>
                <c:pt idx="23">
                  <c:v>119587.45753771496</c:v>
                </c:pt>
                <c:pt idx="24">
                  <c:v>110964.12701761791</c:v>
                </c:pt>
                <c:pt idx="25">
                  <c:v>112934.9171853571</c:v>
                </c:pt>
                <c:pt idx="26">
                  <c:v>112442.45068045153</c:v>
                </c:pt>
                <c:pt idx="27">
                  <c:v>117999.50838696066</c:v>
                </c:pt>
                <c:pt idx="28">
                  <c:v>110518.26458487182</c:v>
                </c:pt>
                <c:pt idx="29">
                  <c:v>118439.77740267963</c:v>
                </c:pt>
                <c:pt idx="30">
                  <c:v>129615.36132503429</c:v>
                </c:pt>
                <c:pt idx="31">
                  <c:v>126013.74723072055</c:v>
                </c:pt>
                <c:pt idx="32">
                  <c:v>126649.00516932165</c:v>
                </c:pt>
                <c:pt idx="33">
                  <c:v>131888.97246544994</c:v>
                </c:pt>
                <c:pt idx="34">
                  <c:v>121420.30488448149</c:v>
                </c:pt>
                <c:pt idx="35">
                  <c:v>121621.94957273973</c:v>
                </c:pt>
                <c:pt idx="36">
                  <c:v>131589.96624116469</c:v>
                </c:pt>
                <c:pt idx="37">
                  <c:v>124736.84249393397</c:v>
                </c:pt>
                <c:pt idx="38">
                  <c:v>127489.67296128285</c:v>
                </c:pt>
                <c:pt idx="39">
                  <c:v>126863.41491718536</c:v>
                </c:pt>
                <c:pt idx="40">
                  <c:v>128306.75915180928</c:v>
                </c:pt>
                <c:pt idx="41">
                  <c:v>130243.39698280409</c:v>
                </c:pt>
                <c:pt idx="42">
                  <c:v>126270.40827091466</c:v>
                </c:pt>
                <c:pt idx="43">
                  <c:v>118235.62928578963</c:v>
                </c:pt>
                <c:pt idx="44">
                  <c:v>120015.56071315538</c:v>
                </c:pt>
                <c:pt idx="45">
                  <c:v>126609.13809473572</c:v>
                </c:pt>
                <c:pt idx="46">
                  <c:v>128220.07279248866</c:v>
                </c:pt>
                <c:pt idx="47">
                  <c:v>128460.94208249815</c:v>
                </c:pt>
                <c:pt idx="48">
                  <c:v>126028.91655237896</c:v>
                </c:pt>
                <c:pt idx="49">
                  <c:v>120264.53423356895</c:v>
                </c:pt>
                <c:pt idx="50">
                  <c:v>121450.27851039139</c:v>
                </c:pt>
                <c:pt idx="51">
                  <c:v>125679.17396349827</c:v>
                </c:pt>
                <c:pt idx="52">
                  <c:v>120188.27407954427</c:v>
                </c:pt>
                <c:pt idx="53">
                  <c:v>120094.69247810951</c:v>
                </c:pt>
                <c:pt idx="54">
                  <c:v>121058.72876885747</c:v>
                </c:pt>
                <c:pt idx="55">
                  <c:v>122104.87287688575</c:v>
                </c:pt>
                <c:pt idx="56">
                  <c:v>117821.60987445933</c:v>
                </c:pt>
                <c:pt idx="57">
                  <c:v>118131.69638147486</c:v>
                </c:pt>
                <c:pt idx="58">
                  <c:v>118100.96107184303</c:v>
                </c:pt>
                <c:pt idx="59">
                  <c:v>113642.8040932588</c:v>
                </c:pt>
                <c:pt idx="60">
                  <c:v>127277.05032176391</c:v>
                </c:pt>
                <c:pt idx="61">
                  <c:v>131999.00516932167</c:v>
                </c:pt>
                <c:pt idx="62">
                  <c:v>123502.57727608398</c:v>
                </c:pt>
                <c:pt idx="63">
                  <c:v>126818.91233252453</c:v>
                </c:pt>
                <c:pt idx="64">
                  <c:v>130106.5977423779</c:v>
                </c:pt>
                <c:pt idx="65">
                  <c:v>125818.69395505855</c:v>
                </c:pt>
                <c:pt idx="66">
                  <c:v>127451.83985652497</c:v>
                </c:pt>
                <c:pt idx="67">
                  <c:v>128783.00453634351</c:v>
                </c:pt>
                <c:pt idx="68">
                  <c:v>133055.67148433378</c:v>
                </c:pt>
                <c:pt idx="69">
                  <c:v>135349.21194218801</c:v>
                </c:pt>
                <c:pt idx="70">
                  <c:v>138815.785420403</c:v>
                </c:pt>
                <c:pt idx="71">
                  <c:v>132604.1512817808</c:v>
                </c:pt>
                <c:pt idx="72">
                  <c:v>131301.32292435912</c:v>
                </c:pt>
                <c:pt idx="73">
                  <c:v>131325.73478215004</c:v>
                </c:pt>
                <c:pt idx="74">
                  <c:v>131343.17227555648</c:v>
                </c:pt>
                <c:pt idx="75">
                  <c:v>130955.30857685411</c:v>
                </c:pt>
                <c:pt idx="76">
                  <c:v>133670.28695010024</c:v>
                </c:pt>
                <c:pt idx="77">
                  <c:v>124621.69216162043</c:v>
                </c:pt>
                <c:pt idx="78">
                  <c:v>108572.34940394557</c:v>
                </c:pt>
                <c:pt idx="79">
                  <c:v>108424.99314273658</c:v>
                </c:pt>
                <c:pt idx="80">
                  <c:v>108453.45922565671</c:v>
                </c:pt>
                <c:pt idx="81">
                  <c:v>108201.38305728453</c:v>
                </c:pt>
                <c:pt idx="82">
                  <c:v>108163.03618525161</c:v>
                </c:pt>
                <c:pt idx="83">
                  <c:v>113248.93976157824</c:v>
                </c:pt>
                <c:pt idx="84">
                  <c:v>108242.01814537396</c:v>
                </c:pt>
                <c:pt idx="85">
                  <c:v>109202.74396033338</c:v>
                </c:pt>
                <c:pt idx="86">
                  <c:v>104926.06076590357</c:v>
                </c:pt>
                <c:pt idx="87">
                  <c:v>98648.114780040079</c:v>
                </c:pt>
                <c:pt idx="88">
                  <c:v>89389.534761050745</c:v>
                </c:pt>
                <c:pt idx="89">
                  <c:v>104434.01835636672</c:v>
                </c:pt>
                <c:pt idx="90">
                  <c:v>106778.18440763795</c:v>
                </c:pt>
                <c:pt idx="91">
                  <c:v>115910.21099272075</c:v>
                </c:pt>
                <c:pt idx="92">
                  <c:v>113739.6286528115</c:v>
                </c:pt>
                <c:pt idx="93">
                  <c:v>110642.94123852729</c:v>
                </c:pt>
                <c:pt idx="94">
                  <c:v>110661.38411224814</c:v>
                </c:pt>
                <c:pt idx="95">
                  <c:v>106752.2987656926</c:v>
                </c:pt>
                <c:pt idx="96">
                  <c:v>112258.56841438969</c:v>
                </c:pt>
                <c:pt idx="97">
                  <c:v>116578.64331680557</c:v>
                </c:pt>
                <c:pt idx="98">
                  <c:v>113646.14621795548</c:v>
                </c:pt>
                <c:pt idx="99">
                  <c:v>116147.81200548582</c:v>
                </c:pt>
                <c:pt idx="100">
                  <c:v>104806.50912543517</c:v>
                </c:pt>
                <c:pt idx="101">
                  <c:v>105184.8823715582</c:v>
                </c:pt>
                <c:pt idx="102">
                  <c:v>106033.8189682456</c:v>
                </c:pt>
                <c:pt idx="103">
                  <c:v>109327.55459436651</c:v>
                </c:pt>
                <c:pt idx="104">
                  <c:v>127248.17913281992</c:v>
                </c:pt>
                <c:pt idx="105">
                  <c:v>131339.77634771599</c:v>
                </c:pt>
                <c:pt idx="106">
                  <c:v>128981.19738369026</c:v>
                </c:pt>
                <c:pt idx="107">
                  <c:v>121364.47410064354</c:v>
                </c:pt>
                <c:pt idx="108">
                  <c:v>117960.12026585084</c:v>
                </c:pt>
                <c:pt idx="109">
                  <c:v>119982.29243591097</c:v>
                </c:pt>
                <c:pt idx="110">
                  <c:v>123328.95875092309</c:v>
                </c:pt>
                <c:pt idx="111">
                  <c:v>120328.33421246966</c:v>
                </c:pt>
                <c:pt idx="112">
                  <c:v>117550.43253507755</c:v>
                </c:pt>
                <c:pt idx="113">
                  <c:v>108382.56567148434</c:v>
                </c:pt>
                <c:pt idx="114">
                  <c:v>109049.13703977212</c:v>
                </c:pt>
                <c:pt idx="115">
                  <c:v>110422.12258677075</c:v>
                </c:pt>
                <c:pt idx="116">
                  <c:v>109242.4422407427</c:v>
                </c:pt>
                <c:pt idx="117">
                  <c:v>109958.45975313851</c:v>
                </c:pt>
                <c:pt idx="118">
                  <c:v>111722.79459858635</c:v>
                </c:pt>
                <c:pt idx="119">
                  <c:v>106115.41196328726</c:v>
                </c:pt>
                <c:pt idx="120">
                  <c:v>107987.11783943453</c:v>
                </c:pt>
                <c:pt idx="121">
                  <c:v>119449.944086929</c:v>
                </c:pt>
                <c:pt idx="122">
                  <c:v>121243.88332102544</c:v>
                </c:pt>
                <c:pt idx="123">
                  <c:v>122279.05791750185</c:v>
                </c:pt>
                <c:pt idx="124">
                  <c:v>137452.83363223969</c:v>
                </c:pt>
                <c:pt idx="125">
                  <c:v>136958.78995674648</c:v>
                </c:pt>
                <c:pt idx="126">
                  <c:v>140494.10064352781</c:v>
                </c:pt>
                <c:pt idx="127">
                  <c:v>137220.49161303937</c:v>
                </c:pt>
                <c:pt idx="128">
                  <c:v>135557.45753771494</c:v>
                </c:pt>
                <c:pt idx="129">
                  <c:v>131638.61483278827</c:v>
                </c:pt>
                <c:pt idx="130">
                  <c:v>130342.93807363647</c:v>
                </c:pt>
                <c:pt idx="131">
                  <c:v>128596.908956641</c:v>
                </c:pt>
                <c:pt idx="132">
                  <c:v>122802.15001582446</c:v>
                </c:pt>
                <c:pt idx="133">
                  <c:v>128180.98322607869</c:v>
                </c:pt>
                <c:pt idx="134">
                  <c:v>129720.53170165631</c:v>
                </c:pt>
                <c:pt idx="135">
                  <c:v>131098.23715581815</c:v>
                </c:pt>
                <c:pt idx="136">
                  <c:v>130483.63118472412</c:v>
                </c:pt>
                <c:pt idx="137">
                  <c:v>112055.43411752293</c:v>
                </c:pt>
                <c:pt idx="138">
                  <c:v>111661.43791539193</c:v>
                </c:pt>
                <c:pt idx="139">
                  <c:v>127771.37356261211</c:v>
                </c:pt>
                <c:pt idx="140">
                  <c:v>116081.87150543307</c:v>
                </c:pt>
                <c:pt idx="141">
                  <c:v>109280.29327988185</c:v>
                </c:pt>
                <c:pt idx="142">
                  <c:v>110904.62285051167</c:v>
                </c:pt>
                <c:pt idx="143">
                  <c:v>87088.876463762004</c:v>
                </c:pt>
                <c:pt idx="144">
                  <c:v>71961.243802088822</c:v>
                </c:pt>
                <c:pt idx="145">
                  <c:v>57632.531912649014</c:v>
                </c:pt>
                <c:pt idx="146">
                  <c:v>62592.146850933641</c:v>
                </c:pt>
                <c:pt idx="147">
                  <c:v>74626.962759784787</c:v>
                </c:pt>
                <c:pt idx="148">
                  <c:v>53016.064985757992</c:v>
                </c:pt>
                <c:pt idx="149">
                  <c:v>56791.473784154456</c:v>
                </c:pt>
                <c:pt idx="150">
                  <c:v>67682.213313640677</c:v>
                </c:pt>
                <c:pt idx="151">
                  <c:v>68134.537398459754</c:v>
                </c:pt>
                <c:pt idx="152">
                  <c:v>128890.49899778458</c:v>
                </c:pt>
                <c:pt idx="153">
                  <c:v>121806.80979006225</c:v>
                </c:pt>
                <c:pt idx="154">
                  <c:v>130509.44297921723</c:v>
                </c:pt>
                <c:pt idx="155">
                  <c:v>137379.21827196961</c:v>
                </c:pt>
                <c:pt idx="156">
                  <c:v>135416.27703344234</c:v>
                </c:pt>
                <c:pt idx="157">
                  <c:v>132623.99409220382</c:v>
                </c:pt>
                <c:pt idx="158">
                  <c:v>132619.40078067305</c:v>
                </c:pt>
                <c:pt idx="159">
                  <c:v>127647.35309631818</c:v>
                </c:pt>
                <c:pt idx="160">
                  <c:v>134169.31849351196</c:v>
                </c:pt>
                <c:pt idx="161">
                  <c:v>133101.74279987341</c:v>
                </c:pt>
                <c:pt idx="162">
                  <c:v>132239.10433590043</c:v>
                </c:pt>
                <c:pt idx="163">
                  <c:v>125445.03639624432</c:v>
                </c:pt>
                <c:pt idx="164">
                  <c:v>123957.51345078596</c:v>
                </c:pt>
                <c:pt idx="165">
                  <c:v>124021.88416499633</c:v>
                </c:pt>
                <c:pt idx="166">
                  <c:v>123312.12153180715</c:v>
                </c:pt>
                <c:pt idx="167">
                  <c:v>127184.00780673069</c:v>
                </c:pt>
                <c:pt idx="168">
                  <c:v>131821.2132081443</c:v>
                </c:pt>
                <c:pt idx="169">
                  <c:v>130485.30330203607</c:v>
                </c:pt>
                <c:pt idx="170">
                  <c:v>130146.77497626333</c:v>
                </c:pt>
                <c:pt idx="171">
                  <c:v>124474.22407426944</c:v>
                </c:pt>
                <c:pt idx="172">
                  <c:v>129280.80915708408</c:v>
                </c:pt>
                <c:pt idx="173">
                  <c:v>131352.3304146007</c:v>
                </c:pt>
                <c:pt idx="174">
                  <c:v>131954.71146745438</c:v>
                </c:pt>
                <c:pt idx="175">
                  <c:v>132765.2951788163</c:v>
                </c:pt>
                <c:pt idx="176">
                  <c:v>136140.5939445089</c:v>
                </c:pt>
                <c:pt idx="177">
                  <c:v>132412.03924464606</c:v>
                </c:pt>
                <c:pt idx="178">
                  <c:v>129722.43485599748</c:v>
                </c:pt>
                <c:pt idx="179">
                  <c:v>129982.81147800401</c:v>
                </c:pt>
                <c:pt idx="180">
                  <c:v>131053.38010338644</c:v>
                </c:pt>
                <c:pt idx="181">
                  <c:v>132176.81400991668</c:v>
                </c:pt>
                <c:pt idx="182">
                  <c:v>112879.89766853044</c:v>
                </c:pt>
                <c:pt idx="183">
                  <c:v>125622.79248865915</c:v>
                </c:pt>
                <c:pt idx="184">
                  <c:v>129767.80251081339</c:v>
                </c:pt>
                <c:pt idx="185">
                  <c:v>118047.23810528537</c:v>
                </c:pt>
                <c:pt idx="186">
                  <c:v>116445.20519042092</c:v>
                </c:pt>
                <c:pt idx="187">
                  <c:v>93560.768013503533</c:v>
                </c:pt>
                <c:pt idx="188">
                  <c:v>91572.032914864438</c:v>
                </c:pt>
                <c:pt idx="189">
                  <c:v>73919.874459331157</c:v>
                </c:pt>
                <c:pt idx="190">
                  <c:v>104918.89439814327</c:v>
                </c:pt>
                <c:pt idx="191">
                  <c:v>99935.244224074268</c:v>
                </c:pt>
                <c:pt idx="192">
                  <c:v>125401.64679818547</c:v>
                </c:pt>
                <c:pt idx="193">
                  <c:v>119341.82297710728</c:v>
                </c:pt>
                <c:pt idx="194">
                  <c:v>120484.48043042517</c:v>
                </c:pt>
                <c:pt idx="195">
                  <c:v>60316.455322291389</c:v>
                </c:pt>
                <c:pt idx="196">
                  <c:v>68148.839540035871</c:v>
                </c:pt>
                <c:pt idx="197">
                  <c:v>70561.383057284533</c:v>
                </c:pt>
                <c:pt idx="198">
                  <c:v>66029.852305095483</c:v>
                </c:pt>
                <c:pt idx="199">
                  <c:v>61129.585399303724</c:v>
                </c:pt>
                <c:pt idx="200">
                  <c:v>59185.518514611242</c:v>
                </c:pt>
                <c:pt idx="201">
                  <c:v>65000.851355628234</c:v>
                </c:pt>
                <c:pt idx="202">
                  <c:v>64393.482434856</c:v>
                </c:pt>
                <c:pt idx="203">
                  <c:v>77620.300664627081</c:v>
                </c:pt>
                <c:pt idx="204">
                  <c:v>76764.025741111938</c:v>
                </c:pt>
                <c:pt idx="205">
                  <c:v>86941.090832366288</c:v>
                </c:pt>
                <c:pt idx="206">
                  <c:v>60791.820867180082</c:v>
                </c:pt>
                <c:pt idx="207">
                  <c:v>103670.43991982276</c:v>
                </c:pt>
                <c:pt idx="208">
                  <c:v>118809.11805042726</c:v>
                </c:pt>
                <c:pt idx="209">
                  <c:v>129918.76358265641</c:v>
                </c:pt>
                <c:pt idx="210">
                  <c:v>129323.09315328622</c:v>
                </c:pt>
                <c:pt idx="211">
                  <c:v>134783.11952737632</c:v>
                </c:pt>
                <c:pt idx="212">
                  <c:v>125120.92836797131</c:v>
                </c:pt>
                <c:pt idx="213">
                  <c:v>124476.7085135563</c:v>
                </c:pt>
                <c:pt idx="214">
                  <c:v>123502.22491824033</c:v>
                </c:pt>
                <c:pt idx="215">
                  <c:v>134554.32324084817</c:v>
                </c:pt>
                <c:pt idx="216">
                  <c:v>142290.20782782996</c:v>
                </c:pt>
                <c:pt idx="217">
                  <c:v>140709.13070999051</c:v>
                </c:pt>
                <c:pt idx="218">
                  <c:v>139275.71579280513</c:v>
                </c:pt>
                <c:pt idx="219">
                  <c:v>135347.6421563456</c:v>
                </c:pt>
                <c:pt idx="220">
                  <c:v>138331.97278193902</c:v>
                </c:pt>
                <c:pt idx="221">
                  <c:v>138216.61145690473</c:v>
                </c:pt>
                <c:pt idx="222">
                  <c:v>145226.15676759154</c:v>
                </c:pt>
                <c:pt idx="223">
                  <c:v>141842.42219643423</c:v>
                </c:pt>
                <c:pt idx="224">
                  <c:v>143169.01993881213</c:v>
                </c:pt>
                <c:pt idx="225">
                  <c:v>139461.45268488236</c:v>
                </c:pt>
                <c:pt idx="226">
                  <c:v>143223.28093680769</c:v>
                </c:pt>
                <c:pt idx="227">
                  <c:v>140623.19759468298</c:v>
                </c:pt>
                <c:pt idx="228">
                  <c:v>141764.52684882373</c:v>
                </c:pt>
                <c:pt idx="229">
                  <c:v>148411.34718852202</c:v>
                </c:pt>
                <c:pt idx="230">
                  <c:v>151156.92794598587</c:v>
                </c:pt>
                <c:pt idx="231">
                  <c:v>153960.94841227977</c:v>
                </c:pt>
                <c:pt idx="232">
                  <c:v>153217.80145584975</c:v>
                </c:pt>
                <c:pt idx="233">
                  <c:v>152721.7364700918</c:v>
                </c:pt>
                <c:pt idx="234">
                  <c:v>146811.88205506912</c:v>
                </c:pt>
                <c:pt idx="235">
                  <c:v>149528.12954953054</c:v>
                </c:pt>
                <c:pt idx="236">
                  <c:v>151999.91982276613</c:v>
                </c:pt>
                <c:pt idx="237">
                  <c:v>155311.27967085136</c:v>
                </c:pt>
                <c:pt idx="238">
                  <c:v>152829.93881211098</c:v>
                </c:pt>
                <c:pt idx="239">
                  <c:v>156009.31216373036</c:v>
                </c:pt>
                <c:pt idx="240">
                  <c:v>153065.65565987973</c:v>
                </c:pt>
                <c:pt idx="241">
                  <c:v>153438.22977107292</c:v>
                </c:pt>
                <c:pt idx="242">
                  <c:v>154000.90199388121</c:v>
                </c:pt>
                <c:pt idx="243">
                  <c:v>155078.53360059077</c:v>
                </c:pt>
                <c:pt idx="244">
                  <c:v>150861.62886380422</c:v>
                </c:pt>
                <c:pt idx="245">
                  <c:v>144597.38580018989</c:v>
                </c:pt>
                <c:pt idx="246">
                  <c:v>150071.3492984492</c:v>
                </c:pt>
                <c:pt idx="247">
                  <c:v>149923.58371136195</c:v>
                </c:pt>
                <c:pt idx="248">
                  <c:v>141170.21310264795</c:v>
                </c:pt>
                <c:pt idx="249">
                  <c:v>141887.56725392974</c:v>
                </c:pt>
                <c:pt idx="250">
                  <c:v>146165.86348770966</c:v>
                </c:pt>
                <c:pt idx="251">
                  <c:v>147195.57864753666</c:v>
                </c:pt>
                <c:pt idx="252">
                  <c:v>145600.31121426311</c:v>
                </c:pt>
                <c:pt idx="253">
                  <c:v>148498.2951788163</c:v>
                </c:pt>
                <c:pt idx="254">
                  <c:v>144343.06783415974</c:v>
                </c:pt>
                <c:pt idx="255">
                  <c:v>140666.42367338325</c:v>
                </c:pt>
                <c:pt idx="256">
                  <c:v>140502.85367654817</c:v>
                </c:pt>
                <c:pt idx="257">
                  <c:v>142023.89598058868</c:v>
                </c:pt>
                <c:pt idx="258">
                  <c:v>142024.07426943773</c:v>
                </c:pt>
                <c:pt idx="259">
                  <c:v>143479.63287266591</c:v>
                </c:pt>
                <c:pt idx="260">
                  <c:v>146840.76801350355</c:v>
                </c:pt>
                <c:pt idx="261">
                  <c:v>146201.62886380422</c:v>
                </c:pt>
                <c:pt idx="262">
                  <c:v>142736.35615571262</c:v>
                </c:pt>
                <c:pt idx="263">
                  <c:v>141617.28557864754</c:v>
                </c:pt>
                <c:pt idx="264">
                  <c:v>144864.08692900094</c:v>
                </c:pt>
                <c:pt idx="265">
                  <c:v>149129.86390969512</c:v>
                </c:pt>
                <c:pt idx="266">
                  <c:v>144838.10423040405</c:v>
                </c:pt>
                <c:pt idx="267">
                  <c:v>146183.06888912333</c:v>
                </c:pt>
                <c:pt idx="268">
                  <c:v>140348.30150859797</c:v>
                </c:pt>
                <c:pt idx="269">
                  <c:v>143827.04926680028</c:v>
                </c:pt>
                <c:pt idx="270">
                  <c:v>143610.81865175653</c:v>
                </c:pt>
                <c:pt idx="271">
                  <c:v>143412.06456377255</c:v>
                </c:pt>
                <c:pt idx="272">
                  <c:v>146172.40742694377</c:v>
                </c:pt>
                <c:pt idx="273">
                  <c:v>117512.16584027853</c:v>
                </c:pt>
                <c:pt idx="274">
                  <c:v>116494.08481907373</c:v>
                </c:pt>
                <c:pt idx="275">
                  <c:v>112265.02690157189</c:v>
                </c:pt>
                <c:pt idx="276">
                  <c:v>108551.2058233991</c:v>
                </c:pt>
                <c:pt idx="277">
                  <c:v>99266.192636354041</c:v>
                </c:pt>
                <c:pt idx="278">
                  <c:v>101484.50363962444</c:v>
                </c:pt>
                <c:pt idx="279">
                  <c:v>105496.04388648592</c:v>
                </c:pt>
                <c:pt idx="280">
                  <c:v>103729.11594050005</c:v>
                </c:pt>
                <c:pt idx="281">
                  <c:v>104512.44751556072</c:v>
                </c:pt>
                <c:pt idx="282">
                  <c:v>105486.82033969829</c:v>
                </c:pt>
                <c:pt idx="283">
                  <c:v>96302.680662517145</c:v>
                </c:pt>
                <c:pt idx="284">
                  <c:v>96344.257833104755</c:v>
                </c:pt>
                <c:pt idx="285">
                  <c:v>103081.53919189787</c:v>
                </c:pt>
                <c:pt idx="286">
                  <c:v>103235.59658191793</c:v>
                </c:pt>
                <c:pt idx="287">
                  <c:v>99913.954003586885</c:v>
                </c:pt>
                <c:pt idx="288">
                  <c:v>118828.7941766009</c:v>
                </c:pt>
                <c:pt idx="289">
                  <c:v>114304.94988922884</c:v>
                </c:pt>
                <c:pt idx="290">
                  <c:v>106574.95094419245</c:v>
                </c:pt>
                <c:pt idx="291">
                  <c:v>108803.11847241271</c:v>
                </c:pt>
                <c:pt idx="292">
                  <c:v>120857.30878784682</c:v>
                </c:pt>
                <c:pt idx="293">
                  <c:v>116617.75925730562</c:v>
                </c:pt>
                <c:pt idx="294">
                  <c:v>121407.92699651861</c:v>
                </c:pt>
                <c:pt idx="295">
                  <c:v>123656.21162569892</c:v>
                </c:pt>
                <c:pt idx="296">
                  <c:v>122322.50870344973</c:v>
                </c:pt>
                <c:pt idx="297">
                  <c:v>109309.81221647855</c:v>
                </c:pt>
                <c:pt idx="298">
                  <c:v>105306.44582761895</c:v>
                </c:pt>
                <c:pt idx="299">
                  <c:v>117377.89429264692</c:v>
                </c:pt>
                <c:pt idx="300">
                  <c:v>111490.10655132397</c:v>
                </c:pt>
                <c:pt idx="301">
                  <c:v>116575.3898090516</c:v>
                </c:pt>
                <c:pt idx="302">
                  <c:v>114288.16014347506</c:v>
                </c:pt>
                <c:pt idx="303">
                  <c:v>112319.86179976791</c:v>
                </c:pt>
                <c:pt idx="304">
                  <c:v>104113.68920772233</c:v>
                </c:pt>
                <c:pt idx="305">
                  <c:v>93094.792699651865</c:v>
                </c:pt>
                <c:pt idx="306">
                  <c:v>93901.101382002322</c:v>
                </c:pt>
                <c:pt idx="307">
                  <c:v>100604.67665365544</c:v>
                </c:pt>
                <c:pt idx="308">
                  <c:v>98797.952315645103</c:v>
                </c:pt>
                <c:pt idx="309">
                  <c:v>98632.03080493724</c:v>
                </c:pt>
                <c:pt idx="310">
                  <c:v>104045.9848085241</c:v>
                </c:pt>
                <c:pt idx="311">
                  <c:v>107362.48232935966</c:v>
                </c:pt>
                <c:pt idx="312">
                  <c:v>105281.54763160672</c:v>
                </c:pt>
                <c:pt idx="313">
                  <c:v>108460.25108133769</c:v>
                </c:pt>
                <c:pt idx="314">
                  <c:v>106874.17449098008</c:v>
                </c:pt>
                <c:pt idx="315">
                  <c:v>107789.25836058655</c:v>
                </c:pt>
                <c:pt idx="316">
                  <c:v>108371.14991032811</c:v>
                </c:pt>
                <c:pt idx="317">
                  <c:v>106756.77392129971</c:v>
                </c:pt>
                <c:pt idx="318">
                  <c:v>109260.51904209307</c:v>
                </c:pt>
                <c:pt idx="319">
                  <c:v>110653.5130288005</c:v>
                </c:pt>
                <c:pt idx="320">
                  <c:v>110966.34138622218</c:v>
                </c:pt>
                <c:pt idx="321">
                  <c:v>110204.67665365545</c:v>
                </c:pt>
                <c:pt idx="322">
                  <c:v>97691.224812743967</c:v>
                </c:pt>
                <c:pt idx="323">
                  <c:v>94592.397932271328</c:v>
                </c:pt>
                <c:pt idx="324">
                  <c:v>92242.175334950953</c:v>
                </c:pt>
                <c:pt idx="325">
                  <c:v>103273.70186728558</c:v>
                </c:pt>
                <c:pt idx="326">
                  <c:v>109874.35383479271</c:v>
                </c:pt>
                <c:pt idx="327">
                  <c:v>110624.6639940922</c:v>
                </c:pt>
                <c:pt idx="328">
                  <c:v>111605.88880683616</c:v>
                </c:pt>
                <c:pt idx="329">
                  <c:v>103173.27988184408</c:v>
                </c:pt>
                <c:pt idx="330">
                  <c:v>106017.33621690053</c:v>
                </c:pt>
                <c:pt idx="331">
                  <c:v>111300.06646270704</c:v>
                </c:pt>
                <c:pt idx="332">
                  <c:v>102510.37134718853</c:v>
                </c:pt>
                <c:pt idx="333">
                  <c:v>99588.479797446998</c:v>
                </c:pt>
                <c:pt idx="334">
                  <c:v>105939.09906108239</c:v>
                </c:pt>
                <c:pt idx="335">
                  <c:v>114839.91138305729</c:v>
                </c:pt>
                <c:pt idx="336">
                  <c:v>113571.05074374935</c:v>
                </c:pt>
                <c:pt idx="337">
                  <c:v>115076.95115518515</c:v>
                </c:pt>
                <c:pt idx="338">
                  <c:v>98810.74691423148</c:v>
                </c:pt>
                <c:pt idx="339">
                  <c:v>85933.898090515882</c:v>
                </c:pt>
                <c:pt idx="340">
                  <c:v>89585.722122586754</c:v>
                </c:pt>
                <c:pt idx="341">
                  <c:v>97313.494039455647</c:v>
                </c:pt>
                <c:pt idx="342">
                  <c:v>95693.284101698504</c:v>
                </c:pt>
                <c:pt idx="343">
                  <c:v>103927.91117206457</c:v>
                </c:pt>
                <c:pt idx="344">
                  <c:v>102805.55754826459</c:v>
                </c:pt>
                <c:pt idx="345">
                  <c:v>97496.150437809905</c:v>
                </c:pt>
                <c:pt idx="346">
                  <c:v>94527.494461441078</c:v>
                </c:pt>
                <c:pt idx="347">
                  <c:v>93681.518092625804</c:v>
                </c:pt>
                <c:pt idx="348">
                  <c:v>97889.037873193389</c:v>
                </c:pt>
                <c:pt idx="349">
                  <c:v>108996.23377993458</c:v>
                </c:pt>
                <c:pt idx="350">
                  <c:v>103998.5093364279</c:v>
                </c:pt>
                <c:pt idx="351">
                  <c:v>105996.58297288742</c:v>
                </c:pt>
                <c:pt idx="352">
                  <c:v>104054.32429581181</c:v>
                </c:pt>
                <c:pt idx="353">
                  <c:v>101810.55280092837</c:v>
                </c:pt>
                <c:pt idx="354">
                  <c:v>100706.4880261631</c:v>
                </c:pt>
                <c:pt idx="355">
                  <c:v>103381.69005169324</c:v>
                </c:pt>
                <c:pt idx="356">
                  <c:v>100597.7803565777</c:v>
                </c:pt>
                <c:pt idx="357">
                  <c:v>99923.124802194332</c:v>
                </c:pt>
                <c:pt idx="358">
                  <c:v>101112.11309209833</c:v>
                </c:pt>
                <c:pt idx="359">
                  <c:v>99456.07342546682</c:v>
                </c:pt>
                <c:pt idx="360">
                  <c:v>100731.36617786688</c:v>
                </c:pt>
                <c:pt idx="361">
                  <c:v>101557.41955902523</c:v>
                </c:pt>
                <c:pt idx="362">
                  <c:v>108329.61599324823</c:v>
                </c:pt>
                <c:pt idx="363">
                  <c:v>116007.86158877519</c:v>
                </c:pt>
                <c:pt idx="364">
                  <c:v>113093.13218693955</c:v>
                </c:pt>
                <c:pt idx="365">
                  <c:v>111129.23409642368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9E-426E-A580-456E836DDCBD}"/>
            </c:ext>
          </c:extLst>
        </c:ser>
        <c:ser>
          <c:idx val="1"/>
          <c:order val="1"/>
          <c:tx>
            <c:strRef>
              <c:f>'3.1'!$O$6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chemeClr val="bg1">
                <a:lumMod val="65000"/>
                <a:alpha val="90000"/>
              </a:schemeClr>
            </a:solidFill>
          </c:spPr>
          <c:invertIfNegative val="0"/>
          <c:cat>
            <c:numRef>
              <c:f>'3.1'!$M$7:$M$372</c:f>
              <c:numCache>
                <c:formatCode>d/m;@</c:formatCode>
                <c:ptCount val="366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  <c:pt idx="91">
                  <c:v>43922</c:v>
                </c:pt>
                <c:pt idx="92">
                  <c:v>43923</c:v>
                </c:pt>
                <c:pt idx="93">
                  <c:v>43924</c:v>
                </c:pt>
                <c:pt idx="94">
                  <c:v>43925</c:v>
                </c:pt>
                <c:pt idx="95">
                  <c:v>43926</c:v>
                </c:pt>
                <c:pt idx="96">
                  <c:v>43927</c:v>
                </c:pt>
                <c:pt idx="97">
                  <c:v>43928</c:v>
                </c:pt>
                <c:pt idx="98">
                  <c:v>43929</c:v>
                </c:pt>
                <c:pt idx="99">
                  <c:v>43930</c:v>
                </c:pt>
                <c:pt idx="100">
                  <c:v>43931</c:v>
                </c:pt>
                <c:pt idx="101">
                  <c:v>43932</c:v>
                </c:pt>
                <c:pt idx="102">
                  <c:v>43933</c:v>
                </c:pt>
                <c:pt idx="103">
                  <c:v>43934</c:v>
                </c:pt>
                <c:pt idx="104">
                  <c:v>43935</c:v>
                </c:pt>
                <c:pt idx="105">
                  <c:v>43936</c:v>
                </c:pt>
                <c:pt idx="106">
                  <c:v>43937</c:v>
                </c:pt>
                <c:pt idx="107">
                  <c:v>43938</c:v>
                </c:pt>
                <c:pt idx="108">
                  <c:v>43939</c:v>
                </c:pt>
                <c:pt idx="109">
                  <c:v>43940</c:v>
                </c:pt>
                <c:pt idx="110">
                  <c:v>43941</c:v>
                </c:pt>
                <c:pt idx="111">
                  <c:v>43942</c:v>
                </c:pt>
                <c:pt idx="112">
                  <c:v>43943</c:v>
                </c:pt>
                <c:pt idx="113">
                  <c:v>43944</c:v>
                </c:pt>
                <c:pt idx="114">
                  <c:v>43945</c:v>
                </c:pt>
                <c:pt idx="115">
                  <c:v>43946</c:v>
                </c:pt>
                <c:pt idx="116">
                  <c:v>43947</c:v>
                </c:pt>
                <c:pt idx="117">
                  <c:v>43948</c:v>
                </c:pt>
                <c:pt idx="118">
                  <c:v>43949</c:v>
                </c:pt>
                <c:pt idx="119">
                  <c:v>43950</c:v>
                </c:pt>
                <c:pt idx="120">
                  <c:v>43951</c:v>
                </c:pt>
                <c:pt idx="121">
                  <c:v>43952</c:v>
                </c:pt>
                <c:pt idx="122">
                  <c:v>43953</c:v>
                </c:pt>
                <c:pt idx="123">
                  <c:v>43954</c:v>
                </c:pt>
                <c:pt idx="124">
                  <c:v>43955</c:v>
                </c:pt>
                <c:pt idx="125">
                  <c:v>43956</c:v>
                </c:pt>
                <c:pt idx="126">
                  <c:v>43957</c:v>
                </c:pt>
                <c:pt idx="127">
                  <c:v>43958</c:v>
                </c:pt>
                <c:pt idx="128">
                  <c:v>43959</c:v>
                </c:pt>
                <c:pt idx="129">
                  <c:v>43960</c:v>
                </c:pt>
                <c:pt idx="130">
                  <c:v>43961</c:v>
                </c:pt>
                <c:pt idx="131">
                  <c:v>43962</c:v>
                </c:pt>
                <c:pt idx="132">
                  <c:v>43963</c:v>
                </c:pt>
                <c:pt idx="133">
                  <c:v>43964</c:v>
                </c:pt>
                <c:pt idx="134">
                  <c:v>43965</c:v>
                </c:pt>
                <c:pt idx="135">
                  <c:v>43966</c:v>
                </c:pt>
                <c:pt idx="136">
                  <c:v>43967</c:v>
                </c:pt>
                <c:pt idx="137">
                  <c:v>43968</c:v>
                </c:pt>
                <c:pt idx="138">
                  <c:v>43969</c:v>
                </c:pt>
                <c:pt idx="139">
                  <c:v>43970</c:v>
                </c:pt>
                <c:pt idx="140">
                  <c:v>43971</c:v>
                </c:pt>
                <c:pt idx="141">
                  <c:v>43972</c:v>
                </c:pt>
                <c:pt idx="142">
                  <c:v>43973</c:v>
                </c:pt>
                <c:pt idx="143">
                  <c:v>43974</c:v>
                </c:pt>
                <c:pt idx="144">
                  <c:v>43975</c:v>
                </c:pt>
                <c:pt idx="145">
                  <c:v>43976</c:v>
                </c:pt>
                <c:pt idx="146">
                  <c:v>43977</c:v>
                </c:pt>
                <c:pt idx="147">
                  <c:v>43978</c:v>
                </c:pt>
                <c:pt idx="148">
                  <c:v>43979</c:v>
                </c:pt>
                <c:pt idx="149">
                  <c:v>43980</c:v>
                </c:pt>
                <c:pt idx="150">
                  <c:v>43981</c:v>
                </c:pt>
                <c:pt idx="151">
                  <c:v>43982</c:v>
                </c:pt>
                <c:pt idx="152">
                  <c:v>43983</c:v>
                </c:pt>
                <c:pt idx="153">
                  <c:v>43984</c:v>
                </c:pt>
                <c:pt idx="154">
                  <c:v>43985</c:v>
                </c:pt>
                <c:pt idx="155">
                  <c:v>43986</c:v>
                </c:pt>
                <c:pt idx="156">
                  <c:v>43987</c:v>
                </c:pt>
                <c:pt idx="157">
                  <c:v>43988</c:v>
                </c:pt>
                <c:pt idx="158">
                  <c:v>43989</c:v>
                </c:pt>
                <c:pt idx="159">
                  <c:v>43990</c:v>
                </c:pt>
                <c:pt idx="160">
                  <c:v>43991</c:v>
                </c:pt>
                <c:pt idx="161">
                  <c:v>43992</c:v>
                </c:pt>
                <c:pt idx="162">
                  <c:v>43993</c:v>
                </c:pt>
                <c:pt idx="163">
                  <c:v>43994</c:v>
                </c:pt>
                <c:pt idx="164">
                  <c:v>43995</c:v>
                </c:pt>
                <c:pt idx="165">
                  <c:v>43996</c:v>
                </c:pt>
                <c:pt idx="166">
                  <c:v>43997</c:v>
                </c:pt>
                <c:pt idx="167">
                  <c:v>43998</c:v>
                </c:pt>
                <c:pt idx="168">
                  <c:v>43999</c:v>
                </c:pt>
                <c:pt idx="169">
                  <c:v>44000</c:v>
                </c:pt>
                <c:pt idx="170">
                  <c:v>44001</c:v>
                </c:pt>
                <c:pt idx="171">
                  <c:v>44002</c:v>
                </c:pt>
                <c:pt idx="172">
                  <c:v>44003</c:v>
                </c:pt>
                <c:pt idx="173">
                  <c:v>44004</c:v>
                </c:pt>
                <c:pt idx="174">
                  <c:v>44005</c:v>
                </c:pt>
                <c:pt idx="175">
                  <c:v>44006</c:v>
                </c:pt>
                <c:pt idx="176">
                  <c:v>44007</c:v>
                </c:pt>
                <c:pt idx="177">
                  <c:v>44008</c:v>
                </c:pt>
                <c:pt idx="178">
                  <c:v>44009</c:v>
                </c:pt>
                <c:pt idx="179">
                  <c:v>44010</c:v>
                </c:pt>
                <c:pt idx="180">
                  <c:v>44011</c:v>
                </c:pt>
                <c:pt idx="181">
                  <c:v>44012</c:v>
                </c:pt>
                <c:pt idx="182">
                  <c:v>44013</c:v>
                </c:pt>
                <c:pt idx="183">
                  <c:v>44014</c:v>
                </c:pt>
                <c:pt idx="184">
                  <c:v>44015</c:v>
                </c:pt>
                <c:pt idx="185">
                  <c:v>44016</c:v>
                </c:pt>
                <c:pt idx="186">
                  <c:v>44017</c:v>
                </c:pt>
                <c:pt idx="187">
                  <c:v>44018</c:v>
                </c:pt>
                <c:pt idx="188">
                  <c:v>44019</c:v>
                </c:pt>
                <c:pt idx="189">
                  <c:v>44020</c:v>
                </c:pt>
                <c:pt idx="190">
                  <c:v>44021</c:v>
                </c:pt>
                <c:pt idx="191">
                  <c:v>44022</c:v>
                </c:pt>
                <c:pt idx="192">
                  <c:v>44023</c:v>
                </c:pt>
                <c:pt idx="193">
                  <c:v>44024</c:v>
                </c:pt>
                <c:pt idx="194">
                  <c:v>44025</c:v>
                </c:pt>
                <c:pt idx="195">
                  <c:v>44026</c:v>
                </c:pt>
                <c:pt idx="196">
                  <c:v>44027</c:v>
                </c:pt>
                <c:pt idx="197">
                  <c:v>44028</c:v>
                </c:pt>
                <c:pt idx="198">
                  <c:v>44029</c:v>
                </c:pt>
                <c:pt idx="199">
                  <c:v>44030</c:v>
                </c:pt>
                <c:pt idx="200">
                  <c:v>44031</c:v>
                </c:pt>
                <c:pt idx="201">
                  <c:v>44032</c:v>
                </c:pt>
                <c:pt idx="202">
                  <c:v>44033</c:v>
                </c:pt>
                <c:pt idx="203">
                  <c:v>44034</c:v>
                </c:pt>
                <c:pt idx="204">
                  <c:v>44035</c:v>
                </c:pt>
                <c:pt idx="205">
                  <c:v>44036</c:v>
                </c:pt>
                <c:pt idx="206">
                  <c:v>44037</c:v>
                </c:pt>
                <c:pt idx="207">
                  <c:v>44038</c:v>
                </c:pt>
                <c:pt idx="208">
                  <c:v>44039</c:v>
                </c:pt>
                <c:pt idx="209">
                  <c:v>44040</c:v>
                </c:pt>
                <c:pt idx="210">
                  <c:v>44041</c:v>
                </c:pt>
                <c:pt idx="211">
                  <c:v>44042</c:v>
                </c:pt>
                <c:pt idx="212">
                  <c:v>44043</c:v>
                </c:pt>
                <c:pt idx="213">
                  <c:v>44044</c:v>
                </c:pt>
                <c:pt idx="214">
                  <c:v>44045</c:v>
                </c:pt>
                <c:pt idx="215">
                  <c:v>44046</c:v>
                </c:pt>
                <c:pt idx="216">
                  <c:v>44047</c:v>
                </c:pt>
                <c:pt idx="217">
                  <c:v>44048</c:v>
                </c:pt>
                <c:pt idx="218">
                  <c:v>44049</c:v>
                </c:pt>
                <c:pt idx="219">
                  <c:v>44050</c:v>
                </c:pt>
                <c:pt idx="220">
                  <c:v>44051</c:v>
                </c:pt>
                <c:pt idx="221">
                  <c:v>44052</c:v>
                </c:pt>
                <c:pt idx="222">
                  <c:v>44053</c:v>
                </c:pt>
                <c:pt idx="223">
                  <c:v>44054</c:v>
                </c:pt>
                <c:pt idx="224">
                  <c:v>44055</c:v>
                </c:pt>
                <c:pt idx="225">
                  <c:v>44056</c:v>
                </c:pt>
                <c:pt idx="226">
                  <c:v>44057</c:v>
                </c:pt>
                <c:pt idx="227">
                  <c:v>44058</c:v>
                </c:pt>
                <c:pt idx="228">
                  <c:v>44059</c:v>
                </c:pt>
                <c:pt idx="229">
                  <c:v>44060</c:v>
                </c:pt>
                <c:pt idx="230">
                  <c:v>44061</c:v>
                </c:pt>
                <c:pt idx="231">
                  <c:v>44062</c:v>
                </c:pt>
                <c:pt idx="232">
                  <c:v>44063</c:v>
                </c:pt>
                <c:pt idx="233">
                  <c:v>44064</c:v>
                </c:pt>
                <c:pt idx="234">
                  <c:v>44065</c:v>
                </c:pt>
                <c:pt idx="235">
                  <c:v>44066</c:v>
                </c:pt>
                <c:pt idx="236">
                  <c:v>44067</c:v>
                </c:pt>
                <c:pt idx="237">
                  <c:v>44068</c:v>
                </c:pt>
                <c:pt idx="238">
                  <c:v>44069</c:v>
                </c:pt>
                <c:pt idx="239">
                  <c:v>44070</c:v>
                </c:pt>
                <c:pt idx="240">
                  <c:v>44071</c:v>
                </c:pt>
                <c:pt idx="241">
                  <c:v>44072</c:v>
                </c:pt>
                <c:pt idx="242">
                  <c:v>44073</c:v>
                </c:pt>
                <c:pt idx="243">
                  <c:v>44074</c:v>
                </c:pt>
                <c:pt idx="244">
                  <c:v>44075</c:v>
                </c:pt>
                <c:pt idx="245">
                  <c:v>44076</c:v>
                </c:pt>
                <c:pt idx="246">
                  <c:v>44077</c:v>
                </c:pt>
                <c:pt idx="247">
                  <c:v>44078</c:v>
                </c:pt>
                <c:pt idx="248">
                  <c:v>44079</c:v>
                </c:pt>
                <c:pt idx="249">
                  <c:v>44080</c:v>
                </c:pt>
                <c:pt idx="250">
                  <c:v>44081</c:v>
                </c:pt>
                <c:pt idx="251">
                  <c:v>44082</c:v>
                </c:pt>
                <c:pt idx="252">
                  <c:v>44083</c:v>
                </c:pt>
                <c:pt idx="253">
                  <c:v>44084</c:v>
                </c:pt>
                <c:pt idx="254">
                  <c:v>44085</c:v>
                </c:pt>
                <c:pt idx="255">
                  <c:v>44086</c:v>
                </c:pt>
                <c:pt idx="256">
                  <c:v>44087</c:v>
                </c:pt>
                <c:pt idx="257">
                  <c:v>44088</c:v>
                </c:pt>
                <c:pt idx="258">
                  <c:v>44089</c:v>
                </c:pt>
                <c:pt idx="259">
                  <c:v>44090</c:v>
                </c:pt>
                <c:pt idx="260">
                  <c:v>44091</c:v>
                </c:pt>
                <c:pt idx="261">
                  <c:v>44092</c:v>
                </c:pt>
                <c:pt idx="262">
                  <c:v>44093</c:v>
                </c:pt>
                <c:pt idx="263">
                  <c:v>44094</c:v>
                </c:pt>
                <c:pt idx="264">
                  <c:v>44095</c:v>
                </c:pt>
                <c:pt idx="265">
                  <c:v>44096</c:v>
                </c:pt>
                <c:pt idx="266">
                  <c:v>44097</c:v>
                </c:pt>
                <c:pt idx="267">
                  <c:v>44098</c:v>
                </c:pt>
                <c:pt idx="268">
                  <c:v>44099</c:v>
                </c:pt>
                <c:pt idx="269">
                  <c:v>44100</c:v>
                </c:pt>
                <c:pt idx="270">
                  <c:v>44101</c:v>
                </c:pt>
                <c:pt idx="271">
                  <c:v>44102</c:v>
                </c:pt>
                <c:pt idx="272">
                  <c:v>44103</c:v>
                </c:pt>
                <c:pt idx="273">
                  <c:v>44104</c:v>
                </c:pt>
                <c:pt idx="274">
                  <c:v>44105</c:v>
                </c:pt>
                <c:pt idx="275">
                  <c:v>44106</c:v>
                </c:pt>
                <c:pt idx="276">
                  <c:v>44107</c:v>
                </c:pt>
                <c:pt idx="277">
                  <c:v>44108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44114</c:v>
                </c:pt>
                <c:pt idx="284">
                  <c:v>44115</c:v>
                </c:pt>
                <c:pt idx="285">
                  <c:v>44116</c:v>
                </c:pt>
                <c:pt idx="286">
                  <c:v>44117</c:v>
                </c:pt>
                <c:pt idx="287">
                  <c:v>44118</c:v>
                </c:pt>
                <c:pt idx="288">
                  <c:v>44119</c:v>
                </c:pt>
                <c:pt idx="289">
                  <c:v>44120</c:v>
                </c:pt>
                <c:pt idx="290">
                  <c:v>44121</c:v>
                </c:pt>
                <c:pt idx="291">
                  <c:v>44122</c:v>
                </c:pt>
                <c:pt idx="292">
                  <c:v>44123</c:v>
                </c:pt>
                <c:pt idx="293">
                  <c:v>44124</c:v>
                </c:pt>
                <c:pt idx="294">
                  <c:v>44125</c:v>
                </c:pt>
                <c:pt idx="295">
                  <c:v>44126</c:v>
                </c:pt>
                <c:pt idx="296">
                  <c:v>44127</c:v>
                </c:pt>
                <c:pt idx="297">
                  <c:v>44128</c:v>
                </c:pt>
                <c:pt idx="298">
                  <c:v>44129</c:v>
                </c:pt>
                <c:pt idx="299">
                  <c:v>44130</c:v>
                </c:pt>
                <c:pt idx="300">
                  <c:v>44131</c:v>
                </c:pt>
                <c:pt idx="301">
                  <c:v>44132</c:v>
                </c:pt>
                <c:pt idx="302">
                  <c:v>44133</c:v>
                </c:pt>
                <c:pt idx="303">
                  <c:v>44134</c:v>
                </c:pt>
                <c:pt idx="304">
                  <c:v>44135</c:v>
                </c:pt>
                <c:pt idx="305">
                  <c:v>44136</c:v>
                </c:pt>
                <c:pt idx="306">
                  <c:v>44137</c:v>
                </c:pt>
                <c:pt idx="307">
                  <c:v>44138</c:v>
                </c:pt>
                <c:pt idx="308">
                  <c:v>44139</c:v>
                </c:pt>
                <c:pt idx="309">
                  <c:v>44140</c:v>
                </c:pt>
                <c:pt idx="310">
                  <c:v>44141</c:v>
                </c:pt>
                <c:pt idx="311">
                  <c:v>44142</c:v>
                </c:pt>
                <c:pt idx="312">
                  <c:v>44143</c:v>
                </c:pt>
                <c:pt idx="313">
                  <c:v>44144</c:v>
                </c:pt>
                <c:pt idx="314">
                  <c:v>44145</c:v>
                </c:pt>
                <c:pt idx="315">
                  <c:v>44146</c:v>
                </c:pt>
                <c:pt idx="316">
                  <c:v>44147</c:v>
                </c:pt>
                <c:pt idx="317">
                  <c:v>44148</c:v>
                </c:pt>
                <c:pt idx="318">
                  <c:v>44149</c:v>
                </c:pt>
                <c:pt idx="319">
                  <c:v>44150</c:v>
                </c:pt>
                <c:pt idx="320">
                  <c:v>44151</c:v>
                </c:pt>
                <c:pt idx="321">
                  <c:v>44152</c:v>
                </c:pt>
                <c:pt idx="322">
                  <c:v>44153</c:v>
                </c:pt>
                <c:pt idx="323">
                  <c:v>44154</c:v>
                </c:pt>
                <c:pt idx="324">
                  <c:v>44155</c:v>
                </c:pt>
                <c:pt idx="325">
                  <c:v>44156</c:v>
                </c:pt>
                <c:pt idx="326">
                  <c:v>44157</c:v>
                </c:pt>
                <c:pt idx="327">
                  <c:v>44158</c:v>
                </c:pt>
                <c:pt idx="328">
                  <c:v>44159</c:v>
                </c:pt>
                <c:pt idx="329">
                  <c:v>44160</c:v>
                </c:pt>
                <c:pt idx="330">
                  <c:v>44161</c:v>
                </c:pt>
                <c:pt idx="331">
                  <c:v>44162</c:v>
                </c:pt>
                <c:pt idx="332">
                  <c:v>44163</c:v>
                </c:pt>
                <c:pt idx="333">
                  <c:v>44164</c:v>
                </c:pt>
                <c:pt idx="334">
                  <c:v>44165</c:v>
                </c:pt>
                <c:pt idx="335">
                  <c:v>44166</c:v>
                </c:pt>
                <c:pt idx="336">
                  <c:v>44167</c:v>
                </c:pt>
                <c:pt idx="337">
                  <c:v>44168</c:v>
                </c:pt>
                <c:pt idx="338">
                  <c:v>44169</c:v>
                </c:pt>
                <c:pt idx="339">
                  <c:v>44170</c:v>
                </c:pt>
                <c:pt idx="340">
                  <c:v>44171</c:v>
                </c:pt>
                <c:pt idx="341">
                  <c:v>44172</c:v>
                </c:pt>
                <c:pt idx="342">
                  <c:v>44173</c:v>
                </c:pt>
                <c:pt idx="343">
                  <c:v>44174</c:v>
                </c:pt>
                <c:pt idx="344">
                  <c:v>44175</c:v>
                </c:pt>
                <c:pt idx="345">
                  <c:v>44176</c:v>
                </c:pt>
                <c:pt idx="346">
                  <c:v>44177</c:v>
                </c:pt>
                <c:pt idx="347">
                  <c:v>44178</c:v>
                </c:pt>
                <c:pt idx="348">
                  <c:v>44179</c:v>
                </c:pt>
                <c:pt idx="349">
                  <c:v>44180</c:v>
                </c:pt>
                <c:pt idx="350">
                  <c:v>44181</c:v>
                </c:pt>
                <c:pt idx="351">
                  <c:v>44182</c:v>
                </c:pt>
                <c:pt idx="352">
                  <c:v>44183</c:v>
                </c:pt>
                <c:pt idx="353">
                  <c:v>44184</c:v>
                </c:pt>
                <c:pt idx="354">
                  <c:v>44185</c:v>
                </c:pt>
                <c:pt idx="355">
                  <c:v>44186</c:v>
                </c:pt>
                <c:pt idx="356">
                  <c:v>44187</c:v>
                </c:pt>
                <c:pt idx="357">
                  <c:v>44188</c:v>
                </c:pt>
                <c:pt idx="358">
                  <c:v>44189</c:v>
                </c:pt>
                <c:pt idx="359">
                  <c:v>44190</c:v>
                </c:pt>
                <c:pt idx="360">
                  <c:v>44191</c:v>
                </c:pt>
                <c:pt idx="361">
                  <c:v>44192</c:v>
                </c:pt>
                <c:pt idx="362">
                  <c:v>44193</c:v>
                </c:pt>
                <c:pt idx="363">
                  <c:v>44194</c:v>
                </c:pt>
                <c:pt idx="364">
                  <c:v>44195</c:v>
                </c:pt>
                <c:pt idx="365">
                  <c:v>44196</c:v>
                </c:pt>
              </c:numCache>
            </c:numRef>
          </c:cat>
          <c:val>
            <c:numRef>
              <c:f>'3.1'!$O$7:$O$372</c:f>
              <c:numCache>
                <c:formatCode>#,##0</c:formatCode>
                <c:ptCount val="366"/>
                <c:pt idx="0">
                  <c:v>-121721.97700179345</c:v>
                </c:pt>
                <c:pt idx="1">
                  <c:v>-121717.53665998524</c:v>
                </c:pt>
                <c:pt idx="2">
                  <c:v>-121135.94366494358</c:v>
                </c:pt>
                <c:pt idx="3">
                  <c:v>-112773.4233568942</c:v>
                </c:pt>
                <c:pt idx="4">
                  <c:v>-116100.04747336218</c:v>
                </c:pt>
                <c:pt idx="5">
                  <c:v>-117741.54657664312</c:v>
                </c:pt>
                <c:pt idx="6">
                  <c:v>-117173.51830361852</c:v>
                </c:pt>
                <c:pt idx="7">
                  <c:v>-115506.05654604916</c:v>
                </c:pt>
                <c:pt idx="8">
                  <c:v>-114842.91169954637</c:v>
                </c:pt>
                <c:pt idx="9">
                  <c:v>-110127.58096845659</c:v>
                </c:pt>
                <c:pt idx="10">
                  <c:v>-111977.12522417978</c:v>
                </c:pt>
                <c:pt idx="11">
                  <c:v>-116846.741217428</c:v>
                </c:pt>
                <c:pt idx="12">
                  <c:v>-116972.53929739425</c:v>
                </c:pt>
                <c:pt idx="13">
                  <c:v>-117982.0476843549</c:v>
                </c:pt>
                <c:pt idx="14">
                  <c:v>-124601.63308365863</c:v>
                </c:pt>
                <c:pt idx="15">
                  <c:v>-115949.78267749763</c:v>
                </c:pt>
                <c:pt idx="16">
                  <c:v>-120768.39329043149</c:v>
                </c:pt>
                <c:pt idx="17">
                  <c:v>-120533.985652495</c:v>
                </c:pt>
                <c:pt idx="18">
                  <c:v>-115702.58149593839</c:v>
                </c:pt>
                <c:pt idx="19">
                  <c:v>-115335.74111193165</c:v>
                </c:pt>
                <c:pt idx="20">
                  <c:v>-119790.23525688365</c:v>
                </c:pt>
                <c:pt idx="21">
                  <c:v>-111042.06456377255</c:v>
                </c:pt>
                <c:pt idx="22">
                  <c:v>-108397.86264373879</c:v>
                </c:pt>
                <c:pt idx="23">
                  <c:v>-103171.67528220276</c:v>
                </c:pt>
                <c:pt idx="24">
                  <c:v>-97440.41565565989</c:v>
                </c:pt>
                <c:pt idx="25">
                  <c:v>-98003.318915497424</c:v>
                </c:pt>
                <c:pt idx="26">
                  <c:v>-101481.94324295814</c:v>
                </c:pt>
                <c:pt idx="27">
                  <c:v>-104771.72803038296</c:v>
                </c:pt>
                <c:pt idx="28">
                  <c:v>-102765.51640468404</c:v>
                </c:pt>
                <c:pt idx="29">
                  <c:v>-105528.24559552697</c:v>
                </c:pt>
                <c:pt idx="30">
                  <c:v>-118722.03291486445</c:v>
                </c:pt>
                <c:pt idx="31">
                  <c:v>-110655.32967612619</c:v>
                </c:pt>
                <c:pt idx="32">
                  <c:v>-112098.77940711046</c:v>
                </c:pt>
                <c:pt idx="33">
                  <c:v>-114839.5199915603</c:v>
                </c:pt>
                <c:pt idx="34">
                  <c:v>-107086.49330098114</c:v>
                </c:pt>
                <c:pt idx="35">
                  <c:v>-106195.20413545733</c:v>
                </c:pt>
                <c:pt idx="36">
                  <c:v>-110515.16404684038</c:v>
                </c:pt>
                <c:pt idx="37">
                  <c:v>-105113.54362274501</c:v>
                </c:pt>
                <c:pt idx="38">
                  <c:v>-107704.74100643527</c:v>
                </c:pt>
                <c:pt idx="39">
                  <c:v>-107813.95716847769</c:v>
                </c:pt>
                <c:pt idx="40">
                  <c:v>-108113.5689418715</c:v>
                </c:pt>
                <c:pt idx="41">
                  <c:v>-107133.63012976054</c:v>
                </c:pt>
                <c:pt idx="42">
                  <c:v>-104173.34950944193</c:v>
                </c:pt>
                <c:pt idx="43">
                  <c:v>-98820.06540774343</c:v>
                </c:pt>
                <c:pt idx="44">
                  <c:v>-100267.67908007174</c:v>
                </c:pt>
                <c:pt idx="45">
                  <c:v>-103443.1997046102</c:v>
                </c:pt>
                <c:pt idx="46">
                  <c:v>-105300.97584133348</c:v>
                </c:pt>
                <c:pt idx="47">
                  <c:v>-111145.91307099906</c:v>
                </c:pt>
                <c:pt idx="48">
                  <c:v>-100498.86591412597</c:v>
                </c:pt>
                <c:pt idx="49">
                  <c:v>-97376.256989133879</c:v>
                </c:pt>
                <c:pt idx="50">
                  <c:v>-100557.83732461231</c:v>
                </c:pt>
                <c:pt idx="51">
                  <c:v>-102248.94081654184</c:v>
                </c:pt>
                <c:pt idx="52">
                  <c:v>-99739.191897879544</c:v>
                </c:pt>
                <c:pt idx="53">
                  <c:v>-101337.45437282413</c:v>
                </c:pt>
                <c:pt idx="54">
                  <c:v>-105500.57495516405</c:v>
                </c:pt>
                <c:pt idx="55">
                  <c:v>-104935.3096318177</c:v>
                </c:pt>
                <c:pt idx="56">
                  <c:v>-100590.82920139255</c:v>
                </c:pt>
                <c:pt idx="57">
                  <c:v>-100449.73203924466</c:v>
                </c:pt>
                <c:pt idx="58">
                  <c:v>-99901.230087561984</c:v>
                </c:pt>
                <c:pt idx="59">
                  <c:v>-98036.217955480548</c:v>
                </c:pt>
                <c:pt idx="60">
                  <c:v>-116218.6538664416</c:v>
                </c:pt>
                <c:pt idx="61">
                  <c:v>-120311.49910328093</c:v>
                </c:pt>
                <c:pt idx="62">
                  <c:v>-115952.19959911384</c:v>
                </c:pt>
                <c:pt idx="63">
                  <c:v>-119752.72391602489</c:v>
                </c:pt>
                <c:pt idx="64">
                  <c:v>-124289.16552378943</c:v>
                </c:pt>
                <c:pt idx="65">
                  <c:v>-122223.44973098427</c:v>
                </c:pt>
                <c:pt idx="66">
                  <c:v>-123477.79618103176</c:v>
                </c:pt>
                <c:pt idx="67">
                  <c:v>-123225.00896719065</c:v>
                </c:pt>
                <c:pt idx="68">
                  <c:v>-123516.58508281465</c:v>
                </c:pt>
                <c:pt idx="69">
                  <c:v>-122068.8184407638</c:v>
                </c:pt>
                <c:pt idx="70">
                  <c:v>-126072.72813587931</c:v>
                </c:pt>
                <c:pt idx="71">
                  <c:v>-127495.42778774133</c:v>
                </c:pt>
                <c:pt idx="72">
                  <c:v>-122194.7452262897</c:v>
                </c:pt>
                <c:pt idx="73">
                  <c:v>-121797.49446144106</c:v>
                </c:pt>
                <c:pt idx="74">
                  <c:v>-121957.31933748287</c:v>
                </c:pt>
                <c:pt idx="75">
                  <c:v>-120691.6626226395</c:v>
                </c:pt>
                <c:pt idx="76">
                  <c:v>-121788.94081654184</c:v>
                </c:pt>
                <c:pt idx="77">
                  <c:v>-115761.01171009601</c:v>
                </c:pt>
                <c:pt idx="78">
                  <c:v>-99931.764954109094</c:v>
                </c:pt>
                <c:pt idx="79">
                  <c:v>-101412.47705454161</c:v>
                </c:pt>
                <c:pt idx="80">
                  <c:v>-101617.56725392974</c:v>
                </c:pt>
                <c:pt idx="81">
                  <c:v>-98779.450363962445</c:v>
                </c:pt>
                <c:pt idx="82">
                  <c:v>-99660.123430741631</c:v>
                </c:pt>
                <c:pt idx="83">
                  <c:v>-102101.96539719381</c:v>
                </c:pt>
                <c:pt idx="84">
                  <c:v>-101764.42135246334</c:v>
                </c:pt>
                <c:pt idx="85">
                  <c:v>-99416.567148433387</c:v>
                </c:pt>
                <c:pt idx="86">
                  <c:v>-97392.164785314904</c:v>
                </c:pt>
                <c:pt idx="87">
                  <c:v>-94794.301086612526</c:v>
                </c:pt>
                <c:pt idx="88">
                  <c:v>-83288.475577592588</c:v>
                </c:pt>
                <c:pt idx="89">
                  <c:v>-97278.685515349731</c:v>
                </c:pt>
                <c:pt idx="90">
                  <c:v>-95946.751767064037</c:v>
                </c:pt>
                <c:pt idx="91">
                  <c:v>-97344.678763582662</c:v>
                </c:pt>
                <c:pt idx="92">
                  <c:v>-88278.630657242335</c:v>
                </c:pt>
                <c:pt idx="93">
                  <c:v>-89890.43886485917</c:v>
                </c:pt>
                <c:pt idx="94">
                  <c:v>-90337.656925836054</c:v>
                </c:pt>
                <c:pt idx="95">
                  <c:v>-85628.092625804406</c:v>
                </c:pt>
                <c:pt idx="96">
                  <c:v>-88060.524316911076</c:v>
                </c:pt>
                <c:pt idx="97">
                  <c:v>-93534.807469142324</c:v>
                </c:pt>
                <c:pt idx="98">
                  <c:v>-88674.844392868443</c:v>
                </c:pt>
                <c:pt idx="99">
                  <c:v>-92068.190737419558</c:v>
                </c:pt>
                <c:pt idx="100">
                  <c:v>-80332.478109505217</c:v>
                </c:pt>
                <c:pt idx="101">
                  <c:v>-81850.292224918245</c:v>
                </c:pt>
                <c:pt idx="102">
                  <c:v>-81722.403207089359</c:v>
                </c:pt>
                <c:pt idx="103">
                  <c:v>-87054.498364806408</c:v>
                </c:pt>
                <c:pt idx="104">
                  <c:v>-105179.33431796604</c:v>
                </c:pt>
                <c:pt idx="105">
                  <c:v>-105709.2657453318</c:v>
                </c:pt>
                <c:pt idx="106">
                  <c:v>-103149.98206561875</c:v>
                </c:pt>
                <c:pt idx="107">
                  <c:v>-95004.488870133981</c:v>
                </c:pt>
                <c:pt idx="108">
                  <c:v>-95207.460702605764</c:v>
                </c:pt>
                <c:pt idx="109">
                  <c:v>-96031.784998417555</c:v>
                </c:pt>
                <c:pt idx="110">
                  <c:v>-97223.677603122691</c:v>
                </c:pt>
                <c:pt idx="111">
                  <c:v>-94944.705137672747</c:v>
                </c:pt>
                <c:pt idx="112">
                  <c:v>-89887.638991454791</c:v>
                </c:pt>
                <c:pt idx="113">
                  <c:v>-81840.375567042938</c:v>
                </c:pt>
                <c:pt idx="114">
                  <c:v>-82612.693322080391</c:v>
                </c:pt>
                <c:pt idx="115">
                  <c:v>-84339.205612406367</c:v>
                </c:pt>
                <c:pt idx="116">
                  <c:v>-85204.486760206768</c:v>
                </c:pt>
                <c:pt idx="117">
                  <c:v>-80646.475366599858</c:v>
                </c:pt>
                <c:pt idx="118">
                  <c:v>-82431.390442029748</c:v>
                </c:pt>
                <c:pt idx="119">
                  <c:v>-80122.562506593531</c:v>
                </c:pt>
                <c:pt idx="120">
                  <c:v>-82459.353307310899</c:v>
                </c:pt>
                <c:pt idx="121">
                  <c:v>-89527.158983015092</c:v>
                </c:pt>
                <c:pt idx="122">
                  <c:v>-89109.02310370293</c:v>
                </c:pt>
                <c:pt idx="123">
                  <c:v>-90639.461968562086</c:v>
                </c:pt>
                <c:pt idx="124">
                  <c:v>-106209.91771283891</c:v>
                </c:pt>
                <c:pt idx="125">
                  <c:v>-103030.4757885853</c:v>
                </c:pt>
                <c:pt idx="126">
                  <c:v>-103651.49593839012</c:v>
                </c:pt>
                <c:pt idx="127">
                  <c:v>-100880.09705665155</c:v>
                </c:pt>
                <c:pt idx="128">
                  <c:v>-100111.63202869502</c:v>
                </c:pt>
                <c:pt idx="129">
                  <c:v>-96120.848190737423</c:v>
                </c:pt>
                <c:pt idx="130">
                  <c:v>-96900.899883954</c:v>
                </c:pt>
                <c:pt idx="131">
                  <c:v>-94195.225234729412</c:v>
                </c:pt>
                <c:pt idx="132">
                  <c:v>-92073.07310897774</c:v>
                </c:pt>
                <c:pt idx="133">
                  <c:v>-96919.410275345508</c:v>
                </c:pt>
                <c:pt idx="134">
                  <c:v>-97437.180082287159</c:v>
                </c:pt>
                <c:pt idx="135">
                  <c:v>-97991.417871083453</c:v>
                </c:pt>
                <c:pt idx="136">
                  <c:v>-99211.216373035131</c:v>
                </c:pt>
                <c:pt idx="137">
                  <c:v>-77866.297077750816</c:v>
                </c:pt>
                <c:pt idx="138">
                  <c:v>-77897.173752505536</c:v>
                </c:pt>
                <c:pt idx="139">
                  <c:v>-97316.590357632667</c:v>
                </c:pt>
                <c:pt idx="140">
                  <c:v>-83306.267538769913</c:v>
                </c:pt>
                <c:pt idx="141">
                  <c:v>-72105.31174174491</c:v>
                </c:pt>
                <c:pt idx="142">
                  <c:v>-72815.280092836794</c:v>
                </c:pt>
                <c:pt idx="143">
                  <c:v>-51882.242852621588</c:v>
                </c:pt>
                <c:pt idx="144">
                  <c:v>-38537.311952737633</c:v>
                </c:pt>
                <c:pt idx="145">
                  <c:v>-25446.98069416605</c:v>
                </c:pt>
                <c:pt idx="146">
                  <c:v>-26041.898934486762</c:v>
                </c:pt>
                <c:pt idx="147">
                  <c:v>-39169.777402679611</c:v>
                </c:pt>
                <c:pt idx="148">
                  <c:v>-22928.696064985761</c:v>
                </c:pt>
                <c:pt idx="149">
                  <c:v>-27288.296233779936</c:v>
                </c:pt>
                <c:pt idx="150">
                  <c:v>-35864.602806203184</c:v>
                </c:pt>
                <c:pt idx="151">
                  <c:v>-36692.175334950945</c:v>
                </c:pt>
                <c:pt idx="152">
                  <c:v>-91393.424411857777</c:v>
                </c:pt>
                <c:pt idx="153">
                  <c:v>-86632.538242430644</c:v>
                </c:pt>
                <c:pt idx="154">
                  <c:v>-100644.61863065723</c:v>
                </c:pt>
                <c:pt idx="155">
                  <c:v>-104961.82297710728</c:v>
                </c:pt>
                <c:pt idx="156">
                  <c:v>-102856.15887751874</c:v>
                </c:pt>
                <c:pt idx="157">
                  <c:v>-102169.82276611456</c:v>
                </c:pt>
                <c:pt idx="158">
                  <c:v>-97475.485810739527</c:v>
                </c:pt>
                <c:pt idx="159">
                  <c:v>-95574.639729929331</c:v>
                </c:pt>
                <c:pt idx="160">
                  <c:v>-100259.60122375778</c:v>
                </c:pt>
                <c:pt idx="161">
                  <c:v>-101852.47072476</c:v>
                </c:pt>
                <c:pt idx="162">
                  <c:v>-102001.75123958224</c:v>
                </c:pt>
                <c:pt idx="163">
                  <c:v>-94264.534233568935</c:v>
                </c:pt>
                <c:pt idx="164">
                  <c:v>-93055.935225234731</c:v>
                </c:pt>
                <c:pt idx="165">
                  <c:v>-92410.538031437914</c:v>
                </c:pt>
                <c:pt idx="166">
                  <c:v>-94941.089777402682</c:v>
                </c:pt>
                <c:pt idx="167">
                  <c:v>-96892.588880683616</c:v>
                </c:pt>
                <c:pt idx="168">
                  <c:v>-99634.291591940069</c:v>
                </c:pt>
                <c:pt idx="169">
                  <c:v>-98680.63086823505</c:v>
                </c:pt>
                <c:pt idx="170">
                  <c:v>-99320.704715687301</c:v>
                </c:pt>
                <c:pt idx="171">
                  <c:v>-93268.088405949995</c:v>
                </c:pt>
                <c:pt idx="172">
                  <c:v>-98071.118261419979</c:v>
                </c:pt>
                <c:pt idx="173">
                  <c:v>-101753.96666315013</c:v>
                </c:pt>
                <c:pt idx="174">
                  <c:v>-98431.893659668742</c:v>
                </c:pt>
                <c:pt idx="175">
                  <c:v>-102742.31037029222</c:v>
                </c:pt>
                <c:pt idx="176">
                  <c:v>-103226.6874142842</c:v>
                </c:pt>
                <c:pt idx="177">
                  <c:v>-102189.79639202448</c:v>
                </c:pt>
                <c:pt idx="178">
                  <c:v>-99229.644477265538</c:v>
                </c:pt>
                <c:pt idx="179">
                  <c:v>-99958.23082603651</c:v>
                </c:pt>
                <c:pt idx="180">
                  <c:v>-101260.59077961811</c:v>
                </c:pt>
                <c:pt idx="181">
                  <c:v>-99832.481274396036</c:v>
                </c:pt>
                <c:pt idx="182">
                  <c:v>-91242.529802721809</c:v>
                </c:pt>
                <c:pt idx="183">
                  <c:v>-101149.54109083238</c:v>
                </c:pt>
                <c:pt idx="184">
                  <c:v>-104480.27007068256</c:v>
                </c:pt>
                <c:pt idx="185">
                  <c:v>-92173.899145479489</c:v>
                </c:pt>
                <c:pt idx="186">
                  <c:v>-90694.052115202023</c:v>
                </c:pt>
                <c:pt idx="187">
                  <c:v>-70453.029855469984</c:v>
                </c:pt>
                <c:pt idx="188">
                  <c:v>-68201.428420719487</c:v>
                </c:pt>
                <c:pt idx="189">
                  <c:v>-52940.850300664635</c:v>
                </c:pt>
                <c:pt idx="190">
                  <c:v>-79366.474311636252</c:v>
                </c:pt>
                <c:pt idx="191">
                  <c:v>-73264.147061926371</c:v>
                </c:pt>
                <c:pt idx="192">
                  <c:v>-99263.724021521266</c:v>
                </c:pt>
                <c:pt idx="193">
                  <c:v>-92178.106340331258</c:v>
                </c:pt>
                <c:pt idx="194">
                  <c:v>-94679.321658402783</c:v>
                </c:pt>
                <c:pt idx="195">
                  <c:v>-40319.793227133661</c:v>
                </c:pt>
                <c:pt idx="196">
                  <c:v>-47139.856524949893</c:v>
                </c:pt>
                <c:pt idx="197">
                  <c:v>-54847.975524844391</c:v>
                </c:pt>
                <c:pt idx="198">
                  <c:v>-48069.764743116364</c:v>
                </c:pt>
                <c:pt idx="199">
                  <c:v>-40741.737525055389</c:v>
                </c:pt>
                <c:pt idx="200">
                  <c:v>-44210.816541829307</c:v>
                </c:pt>
                <c:pt idx="201">
                  <c:v>-46548.167528220278</c:v>
                </c:pt>
                <c:pt idx="202">
                  <c:v>-45856.150437809898</c:v>
                </c:pt>
                <c:pt idx="203">
                  <c:v>-58678.66758096846</c:v>
                </c:pt>
                <c:pt idx="204">
                  <c:v>-57243.38643316806</c:v>
                </c:pt>
                <c:pt idx="205">
                  <c:v>-68106.471146745447</c:v>
                </c:pt>
                <c:pt idx="206">
                  <c:v>-43135.106023842178</c:v>
                </c:pt>
                <c:pt idx="207">
                  <c:v>-76320.423040405105</c:v>
                </c:pt>
                <c:pt idx="208">
                  <c:v>-94155.505855048003</c:v>
                </c:pt>
                <c:pt idx="209">
                  <c:v>-104536.82983437071</c:v>
                </c:pt>
                <c:pt idx="210">
                  <c:v>-104157.27502901152</c:v>
                </c:pt>
                <c:pt idx="211">
                  <c:v>-113694.22618419665</c:v>
                </c:pt>
                <c:pt idx="212">
                  <c:v>-101405.68625382424</c:v>
                </c:pt>
                <c:pt idx="213">
                  <c:v>-104293.69237261315</c:v>
                </c:pt>
                <c:pt idx="214">
                  <c:v>-101130.51271231142</c:v>
                </c:pt>
                <c:pt idx="215">
                  <c:v>-115355.54594366495</c:v>
                </c:pt>
                <c:pt idx="216">
                  <c:v>-115780.06435277984</c:v>
                </c:pt>
                <c:pt idx="217">
                  <c:v>-118117.45964764216</c:v>
                </c:pt>
                <c:pt idx="218">
                  <c:v>-119828.3690262686</c:v>
                </c:pt>
                <c:pt idx="219">
                  <c:v>-112357.72127861589</c:v>
                </c:pt>
                <c:pt idx="220">
                  <c:v>-114382.33463445511</c:v>
                </c:pt>
                <c:pt idx="221">
                  <c:v>-115453.36427893238</c:v>
                </c:pt>
                <c:pt idx="222">
                  <c:v>-125432.82835742166</c:v>
                </c:pt>
                <c:pt idx="223">
                  <c:v>-119248.65492140522</c:v>
                </c:pt>
                <c:pt idx="224">
                  <c:v>-120297.4427682245</c:v>
                </c:pt>
                <c:pt idx="225">
                  <c:v>-115405.98797341493</c:v>
                </c:pt>
                <c:pt idx="226">
                  <c:v>-120931.53497204346</c:v>
                </c:pt>
                <c:pt idx="227">
                  <c:v>-119356.87414284208</c:v>
                </c:pt>
                <c:pt idx="228">
                  <c:v>-119783.63962443298</c:v>
                </c:pt>
                <c:pt idx="229">
                  <c:v>-126749.33009811163</c:v>
                </c:pt>
                <c:pt idx="230">
                  <c:v>-131729.68773077329</c:v>
                </c:pt>
                <c:pt idx="231">
                  <c:v>-129774.98575799134</c:v>
                </c:pt>
                <c:pt idx="232">
                  <c:v>-131929.17818335269</c:v>
                </c:pt>
                <c:pt idx="233">
                  <c:v>-134191.99388121109</c:v>
                </c:pt>
                <c:pt idx="234">
                  <c:v>-128262.06139888173</c:v>
                </c:pt>
                <c:pt idx="235">
                  <c:v>-131499.27734993145</c:v>
                </c:pt>
                <c:pt idx="236">
                  <c:v>-130229.58856419454</c:v>
                </c:pt>
                <c:pt idx="237">
                  <c:v>-137159.75313851674</c:v>
                </c:pt>
                <c:pt idx="238">
                  <c:v>-136179.44086929003</c:v>
                </c:pt>
                <c:pt idx="239">
                  <c:v>-136258.16647325669</c:v>
                </c:pt>
                <c:pt idx="240">
                  <c:v>-131728.15908851146</c:v>
                </c:pt>
                <c:pt idx="241">
                  <c:v>-136363.25878257203</c:v>
                </c:pt>
                <c:pt idx="242">
                  <c:v>-135996.93638569472</c:v>
                </c:pt>
                <c:pt idx="243">
                  <c:v>-136775.3391707986</c:v>
                </c:pt>
                <c:pt idx="244">
                  <c:v>-134537.07247599959</c:v>
                </c:pt>
                <c:pt idx="245">
                  <c:v>-128018.84797974471</c:v>
                </c:pt>
                <c:pt idx="246">
                  <c:v>-134320.93153286213</c:v>
                </c:pt>
                <c:pt idx="247">
                  <c:v>-133340.43148011394</c:v>
                </c:pt>
                <c:pt idx="248">
                  <c:v>-124552.17322502374</c:v>
                </c:pt>
                <c:pt idx="249">
                  <c:v>-125218.91971726975</c:v>
                </c:pt>
                <c:pt idx="250">
                  <c:v>-131456.55976368816</c:v>
                </c:pt>
                <c:pt idx="251">
                  <c:v>-132272.50975841333</c:v>
                </c:pt>
                <c:pt idx="252">
                  <c:v>-128433.96033336851</c:v>
                </c:pt>
                <c:pt idx="253">
                  <c:v>-132396.72539297395</c:v>
                </c:pt>
                <c:pt idx="254">
                  <c:v>-127690.05802299822</c:v>
                </c:pt>
                <c:pt idx="255">
                  <c:v>-124688.19917712839</c:v>
                </c:pt>
                <c:pt idx="256">
                  <c:v>-126603.82740795442</c:v>
                </c:pt>
                <c:pt idx="257">
                  <c:v>-126351.79449308998</c:v>
                </c:pt>
                <c:pt idx="258">
                  <c:v>-126811.49066357211</c:v>
                </c:pt>
                <c:pt idx="259">
                  <c:v>-129874.56799240426</c:v>
                </c:pt>
                <c:pt idx="260">
                  <c:v>-132579.93248232937</c:v>
                </c:pt>
                <c:pt idx="261">
                  <c:v>-131984.4392868446</c:v>
                </c:pt>
                <c:pt idx="262">
                  <c:v>-127695.41829306888</c:v>
                </c:pt>
                <c:pt idx="263">
                  <c:v>-125855.59236206351</c:v>
                </c:pt>
                <c:pt idx="264">
                  <c:v>-130389.19506277033</c:v>
                </c:pt>
                <c:pt idx="265">
                  <c:v>-132141.43580546472</c:v>
                </c:pt>
                <c:pt idx="266">
                  <c:v>-128839.78795231566</c:v>
                </c:pt>
                <c:pt idx="267">
                  <c:v>-132005.72634244119</c:v>
                </c:pt>
                <c:pt idx="268">
                  <c:v>-123253.50353412807</c:v>
                </c:pt>
                <c:pt idx="269">
                  <c:v>-126990.74058444983</c:v>
                </c:pt>
                <c:pt idx="270">
                  <c:v>-125037.27080915708</c:v>
                </c:pt>
                <c:pt idx="271">
                  <c:v>-123271.57295073321</c:v>
                </c:pt>
                <c:pt idx="272">
                  <c:v>-125772.1901044414</c:v>
                </c:pt>
                <c:pt idx="273">
                  <c:v>-94003.123747230726</c:v>
                </c:pt>
                <c:pt idx="274">
                  <c:v>-94839.094841227998</c:v>
                </c:pt>
                <c:pt idx="275">
                  <c:v>-91469.463023525692</c:v>
                </c:pt>
                <c:pt idx="276">
                  <c:v>-89941.359848085238</c:v>
                </c:pt>
                <c:pt idx="277">
                  <c:v>-79107.63055174597</c:v>
                </c:pt>
                <c:pt idx="278">
                  <c:v>-81573.609030488442</c:v>
                </c:pt>
                <c:pt idx="279">
                  <c:v>-87027.644266272822</c:v>
                </c:pt>
                <c:pt idx="280">
                  <c:v>-80272.408481907376</c:v>
                </c:pt>
                <c:pt idx="281">
                  <c:v>-84750.112881105597</c:v>
                </c:pt>
                <c:pt idx="282">
                  <c:v>-83843.848507226518</c:v>
                </c:pt>
                <c:pt idx="283">
                  <c:v>-75515.326511235355</c:v>
                </c:pt>
                <c:pt idx="284">
                  <c:v>-76284.336955375053</c:v>
                </c:pt>
                <c:pt idx="285">
                  <c:v>-81110.645637725509</c:v>
                </c:pt>
                <c:pt idx="286">
                  <c:v>-79232.555121848287</c:v>
                </c:pt>
                <c:pt idx="287">
                  <c:v>-73774.623905475266</c:v>
                </c:pt>
                <c:pt idx="288">
                  <c:v>-95435.789640257412</c:v>
                </c:pt>
                <c:pt idx="289">
                  <c:v>-92359.457748707675</c:v>
                </c:pt>
                <c:pt idx="290">
                  <c:v>-85806.082920139248</c:v>
                </c:pt>
                <c:pt idx="291">
                  <c:v>-86012.347294018356</c:v>
                </c:pt>
                <c:pt idx="292">
                  <c:v>-98684.843337904837</c:v>
                </c:pt>
                <c:pt idx="293">
                  <c:v>-92787.552484439278</c:v>
                </c:pt>
                <c:pt idx="294">
                  <c:v>-97721.665787530335</c:v>
                </c:pt>
                <c:pt idx="295">
                  <c:v>-98701.294440341793</c:v>
                </c:pt>
                <c:pt idx="296">
                  <c:v>-99639.279459858648</c:v>
                </c:pt>
                <c:pt idx="297">
                  <c:v>-87369.19611773394</c:v>
                </c:pt>
                <c:pt idx="298">
                  <c:v>-84731.568730878804</c:v>
                </c:pt>
                <c:pt idx="299">
                  <c:v>-98087.295073319969</c:v>
                </c:pt>
                <c:pt idx="300">
                  <c:v>-91936.201076062891</c:v>
                </c:pt>
                <c:pt idx="301">
                  <c:v>-97507.488131659469</c:v>
                </c:pt>
                <c:pt idx="302">
                  <c:v>-96095.193585821282</c:v>
                </c:pt>
                <c:pt idx="303">
                  <c:v>-93049.306888912339</c:v>
                </c:pt>
                <c:pt idx="304">
                  <c:v>-85092.26922671168</c:v>
                </c:pt>
                <c:pt idx="305">
                  <c:v>-73537.289798501952</c:v>
                </c:pt>
                <c:pt idx="306">
                  <c:v>-72223.082603650168</c:v>
                </c:pt>
                <c:pt idx="307">
                  <c:v>-80525.947884797977</c:v>
                </c:pt>
                <c:pt idx="308">
                  <c:v>-83890.65407743433</c:v>
                </c:pt>
                <c:pt idx="309">
                  <c:v>-86149.250975841336</c:v>
                </c:pt>
                <c:pt idx="310">
                  <c:v>-80456.781306044955</c:v>
                </c:pt>
                <c:pt idx="311">
                  <c:v>-84979.947251819816</c:v>
                </c:pt>
                <c:pt idx="312">
                  <c:v>-82499.325878257194</c:v>
                </c:pt>
                <c:pt idx="313">
                  <c:v>-86800.705770650908</c:v>
                </c:pt>
                <c:pt idx="314">
                  <c:v>-83126.94588036713</c:v>
                </c:pt>
                <c:pt idx="315">
                  <c:v>-83521.587720223644</c:v>
                </c:pt>
                <c:pt idx="316">
                  <c:v>-89490.340753244018</c:v>
                </c:pt>
                <c:pt idx="317">
                  <c:v>-86538.208671800821</c:v>
                </c:pt>
                <c:pt idx="318">
                  <c:v>-85105.532229138087</c:v>
                </c:pt>
                <c:pt idx="319">
                  <c:v>-88964.220909378637</c:v>
                </c:pt>
                <c:pt idx="320">
                  <c:v>-87504.49625487921</c:v>
                </c:pt>
                <c:pt idx="321">
                  <c:v>-87835.382424306357</c:v>
                </c:pt>
                <c:pt idx="322">
                  <c:v>-79024.252558286738</c:v>
                </c:pt>
                <c:pt idx="323">
                  <c:v>-75677.768751978059</c:v>
                </c:pt>
                <c:pt idx="324">
                  <c:v>-73335.183036185248</c:v>
                </c:pt>
                <c:pt idx="325">
                  <c:v>-84517.851039139146</c:v>
                </c:pt>
                <c:pt idx="326">
                  <c:v>-89802.294545838173</c:v>
                </c:pt>
                <c:pt idx="327">
                  <c:v>-94568.987234940389</c:v>
                </c:pt>
                <c:pt idx="328">
                  <c:v>-93174.071104546907</c:v>
                </c:pt>
                <c:pt idx="329">
                  <c:v>-87150.053803143805</c:v>
                </c:pt>
                <c:pt idx="330">
                  <c:v>-87776.349825931014</c:v>
                </c:pt>
                <c:pt idx="331">
                  <c:v>-91214.335900411446</c:v>
                </c:pt>
                <c:pt idx="332">
                  <c:v>-85678.623272497105</c:v>
                </c:pt>
                <c:pt idx="333">
                  <c:v>-86110.373457115726</c:v>
                </c:pt>
                <c:pt idx="334">
                  <c:v>-90083.242958117946</c:v>
                </c:pt>
                <c:pt idx="335">
                  <c:v>-98455.595526954319</c:v>
                </c:pt>
                <c:pt idx="336">
                  <c:v>-97238.517776136723</c:v>
                </c:pt>
                <c:pt idx="337">
                  <c:v>-97365.312796708517</c:v>
                </c:pt>
                <c:pt idx="338">
                  <c:v>-81065.798079966247</c:v>
                </c:pt>
                <c:pt idx="339">
                  <c:v>-73116.248549425029</c:v>
                </c:pt>
                <c:pt idx="340">
                  <c:v>-75898.439708830047</c:v>
                </c:pt>
                <c:pt idx="341">
                  <c:v>-81324.000421985445</c:v>
                </c:pt>
                <c:pt idx="342">
                  <c:v>-81296.523894925631</c:v>
                </c:pt>
                <c:pt idx="343">
                  <c:v>-85773.78837430109</c:v>
                </c:pt>
                <c:pt idx="344">
                  <c:v>-86518.524105918346</c:v>
                </c:pt>
                <c:pt idx="345">
                  <c:v>-82424.147061926371</c:v>
                </c:pt>
                <c:pt idx="346">
                  <c:v>-77882.96550269016</c:v>
                </c:pt>
                <c:pt idx="347">
                  <c:v>-77225.774870766967</c:v>
                </c:pt>
                <c:pt idx="348">
                  <c:v>-81758.285684143906</c:v>
                </c:pt>
                <c:pt idx="349">
                  <c:v>-91494.960438864873</c:v>
                </c:pt>
                <c:pt idx="350">
                  <c:v>-85083.941344023624</c:v>
                </c:pt>
                <c:pt idx="351">
                  <c:v>-83458.053592151075</c:v>
                </c:pt>
                <c:pt idx="352">
                  <c:v>-83496.771811372513</c:v>
                </c:pt>
                <c:pt idx="353">
                  <c:v>-83726.762316700071</c:v>
                </c:pt>
                <c:pt idx="354">
                  <c:v>-83926.676864648165</c:v>
                </c:pt>
                <c:pt idx="355">
                  <c:v>-83530.702605760103</c:v>
                </c:pt>
                <c:pt idx="356">
                  <c:v>-82626.427893237676</c:v>
                </c:pt>
                <c:pt idx="357">
                  <c:v>-83596.283363223964</c:v>
                </c:pt>
                <c:pt idx="358">
                  <c:v>-81998.285684143906</c:v>
                </c:pt>
                <c:pt idx="359">
                  <c:v>-78426.287583078389</c:v>
                </c:pt>
                <c:pt idx="360">
                  <c:v>-79055.749551640474</c:v>
                </c:pt>
                <c:pt idx="361">
                  <c:v>-84082.547737103072</c:v>
                </c:pt>
                <c:pt idx="362">
                  <c:v>-89560.022154235674</c:v>
                </c:pt>
                <c:pt idx="363">
                  <c:v>-100383.11530752189</c:v>
                </c:pt>
                <c:pt idx="364">
                  <c:v>-97046.600907268701</c:v>
                </c:pt>
                <c:pt idx="365">
                  <c:v>-92487.288743538345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9E-426E-A580-456E836DD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0764672"/>
        <c:axId val="160766208"/>
      </c:barChart>
      <c:dateAx>
        <c:axId val="160764672"/>
        <c:scaling>
          <c:orientation val="minMax"/>
        </c:scaling>
        <c:delete val="0"/>
        <c:axPos val="b"/>
        <c:majorGridlines/>
        <c:numFmt formatCode="d/m;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cs-CZ"/>
          </a:p>
        </c:txPr>
        <c:crossAx val="160766208"/>
        <c:crosses val="autoZero"/>
        <c:auto val="1"/>
        <c:lblOffset val="100"/>
        <c:baseTimeUnit val="days"/>
        <c:majorUnit val="1"/>
        <c:majorTimeUnit val="months"/>
      </c:dateAx>
      <c:valAx>
        <c:axId val="1607662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0764672"/>
        <c:crosses val="autoZero"/>
        <c:crossBetween val="midCat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869087792597358E-2"/>
          <c:y val="1.9251908167055382E-2"/>
          <c:w val="0.78955187744389099"/>
          <c:h val="0.77067780503066785"/>
        </c:manualLayout>
      </c:layout>
      <c:doughnut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676-4BD2-9C8D-72DB2F034BE5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9676-4BD2-9C8D-72DB2F034BE5}"/>
              </c:ext>
            </c:extLst>
          </c:dPt>
          <c:dPt>
            <c:idx val="2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9676-4BD2-9C8D-72DB2F034BE5}"/>
              </c:ext>
            </c:extLst>
          </c:dPt>
          <c:dLbls>
            <c:dLbl>
              <c:idx val="0"/>
              <c:layout>
                <c:manualLayout>
                  <c:x val="3.4694520327816114E-2"/>
                  <c:y val="9.309529625527425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76-4BD2-9C8D-72DB2F034BE5}"/>
                </c:ext>
              </c:extLst>
            </c:dLbl>
            <c:dLbl>
              <c:idx val="1"/>
              <c:layout>
                <c:manualLayout>
                  <c:x val="-3.3767207670470762E-3"/>
                  <c:y val="3.59799496063202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76-4BD2-9C8D-72DB2F034BE5}"/>
                </c:ext>
              </c:extLst>
            </c:dLbl>
            <c:dLbl>
              <c:idx val="2"/>
              <c:layout>
                <c:manualLayout>
                  <c:x val="1.824629064224065E-3"/>
                  <c:y val="2.12479128115724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76-4BD2-9C8D-72DB2F034BE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+mn-lt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'4.1'!$B$21:$B$23</c:f>
              <c:strCache>
                <c:ptCount val="3"/>
                <c:pt idx="0">
                  <c:v>innogy GS</c:v>
                </c:pt>
                <c:pt idx="1">
                  <c:v>MND GS</c:v>
                </c:pt>
                <c:pt idx="2">
                  <c:v>Moravia GS</c:v>
                </c:pt>
              </c:strCache>
            </c:strRef>
          </c:cat>
          <c:val>
            <c:numRef>
              <c:f>'4.1'!$C$21:$C$23</c:f>
              <c:numCache>
                <c:formatCode>#,##0.0</c:formatCode>
                <c:ptCount val="3"/>
                <c:pt idx="0">
                  <c:v>2697.0792679324913</c:v>
                </c:pt>
                <c:pt idx="1">
                  <c:v>319.4868570000001</c:v>
                </c:pt>
                <c:pt idx="2">
                  <c:v>346.72380300000003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76-4BD2-9C8D-72DB2F034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1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26867114229946"/>
          <c:y val="1.6658356109476778E-2"/>
          <c:w val="0.97586938323357064"/>
          <c:h val="0.7977036077740359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ECC-412B-BA86-05A979D4F627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FECC-412B-BA86-05A979D4F627}"/>
              </c:ext>
            </c:extLst>
          </c:dPt>
          <c:dPt>
            <c:idx val="2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FECC-412B-BA86-05A979D4F627}"/>
              </c:ext>
            </c:extLst>
          </c:dPt>
          <c:dLbls>
            <c:dLbl>
              <c:idx val="0"/>
              <c:layout>
                <c:manualLayout>
                  <c:x val="1.8885405662434848E-3"/>
                  <c:y val="1.404955120817531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CC-412B-BA86-05A979D4F627}"/>
                </c:ext>
              </c:extLst>
            </c:dLbl>
            <c:dLbl>
              <c:idx val="1"/>
              <c:layout>
                <c:manualLayout>
                  <c:x val="-1.9800467498554968E-3"/>
                  <c:y val="7.979852695957516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CC-412B-BA86-05A979D4F627}"/>
                </c:ext>
              </c:extLst>
            </c:dLbl>
            <c:dLbl>
              <c:idx val="2"/>
              <c:layout>
                <c:manualLayout>
                  <c:x val="6.137858967728547E-3"/>
                  <c:y val="1.17094084346865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CC-412B-BA86-05A979D4F62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+mn-lt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'4.1'!$L$21:$L$23</c:f>
              <c:strCache>
                <c:ptCount val="3"/>
                <c:pt idx="0">
                  <c:v>innogy GS</c:v>
                </c:pt>
                <c:pt idx="1">
                  <c:v>MND GS</c:v>
                </c:pt>
                <c:pt idx="2">
                  <c:v>Moravia GS</c:v>
                </c:pt>
              </c:strCache>
            </c:strRef>
          </c:cat>
          <c:val>
            <c:numRef>
              <c:f>'4.1'!$M$21:$M$23</c:f>
              <c:numCache>
                <c:formatCode>0.00</c:formatCode>
                <c:ptCount val="3"/>
                <c:pt idx="0">
                  <c:v>42.601528000000002</c:v>
                </c:pt>
                <c:pt idx="1">
                  <c:v>8.322042999999999</c:v>
                </c:pt>
                <c:pt idx="2">
                  <c:v>6.4857089999999999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ECC-412B-BA86-05A979D4F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2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575715589199419"/>
          <c:y val="2.4804922784001298E-2"/>
          <c:w val="0.80207901050995234"/>
          <c:h val="0.72733377077865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'4.2'!$K$19</c:f>
              <c:strCache>
                <c:ptCount val="1"/>
                <c:pt idx="0">
                  <c:v>Nejvyšší dosažený stav provozních zásob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'4.2'!$J$20:$J$29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'4.2'!$K$20:$K$29</c:f>
              <c:numCache>
                <c:formatCode>#,##0.0</c:formatCode>
                <c:ptCount val="10"/>
                <c:pt idx="0">
                  <c:v>2603.4657553523152</c:v>
                </c:pt>
                <c:pt idx="1">
                  <c:v>2846.921496629066</c:v>
                </c:pt>
                <c:pt idx="2">
                  <c:v>2735.5117726524104</c:v>
                </c:pt>
                <c:pt idx="3">
                  <c:v>2956.515307842169</c:v>
                </c:pt>
                <c:pt idx="4">
                  <c:v>2757.4041568421703</c:v>
                </c:pt>
                <c:pt idx="5">
                  <c:v>3062.2431608421693</c:v>
                </c:pt>
                <c:pt idx="6">
                  <c:v>3069.3719999999998</c:v>
                </c:pt>
                <c:pt idx="7">
                  <c:v>2924.8233479324908</c:v>
                </c:pt>
                <c:pt idx="8">
                  <c:v>3357.9649709324913</c:v>
                </c:pt>
                <c:pt idx="9">
                  <c:v>3363.2899279324911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94-4D69-9AD2-33B7C0DD9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63926400"/>
        <c:axId val="163927936"/>
      </c:barChart>
      <c:catAx>
        <c:axId val="16392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cs-CZ"/>
          </a:p>
        </c:txPr>
        <c:crossAx val="163927936"/>
        <c:crossesAt val="0"/>
        <c:auto val="1"/>
        <c:lblAlgn val="ctr"/>
        <c:lblOffset val="100"/>
        <c:noMultiLvlLbl val="0"/>
      </c:catAx>
      <c:valAx>
        <c:axId val="163927936"/>
        <c:scaling>
          <c:orientation val="minMax"/>
          <c:max val="36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mil. m</a:t>
                </a:r>
                <a:r>
                  <a:rPr lang="en-US" b="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4.2413420751419552E-2"/>
              <c:y val="0.3238209524435750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63926400"/>
        <c:crosses val="autoZero"/>
        <c:crossBetween val="between"/>
        <c:majorUnit val="300"/>
      </c:valAx>
    </c:plotArea>
    <c:legend>
      <c:legendPos val="b"/>
      <c:layout>
        <c:manualLayout>
          <c:xMode val="edge"/>
          <c:yMode val="edge"/>
          <c:x val="0.3283701125342165"/>
          <c:y val="0.9029195829687956"/>
          <c:w val="0.4462640667770606"/>
          <c:h val="6.930263925342665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2935183949464"/>
          <c:y val="2.2360407003919031E-2"/>
          <c:w val="0.7894320851814921"/>
          <c:h val="0.7149110128357242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'4.2'!$D$19</c:f>
              <c:strCache>
                <c:ptCount val="1"/>
                <c:pt idx="0">
                  <c:v>ze ZP</c:v>
                </c:pt>
              </c:strCache>
            </c:strRef>
          </c:tx>
          <c:invertIfNegative val="0"/>
          <c:cat>
            <c:numRef>
              <c:f>'4.2'!$B$20:$B$29</c:f>
              <c:numCache>
                <c:formatCode>0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'4.2'!$D$20:$D$29</c:f>
              <c:numCache>
                <c:formatCode>0.0</c:formatCode>
                <c:ptCount val="10"/>
                <c:pt idx="0">
                  <c:v>877.50692586541788</c:v>
                </c:pt>
                <c:pt idx="1">
                  <c:v>2247.0893000000001</c:v>
                </c:pt>
                <c:pt idx="2">
                  <c:v>2231.3488715094973</c:v>
                </c:pt>
                <c:pt idx="3">
                  <c:v>2146.4485759999998</c:v>
                </c:pt>
                <c:pt idx="4">
                  <c:v>2803.3251730000006</c:v>
                </c:pt>
                <c:pt idx="5">
                  <c:v>2792.4169440000001</c:v>
                </c:pt>
                <c:pt idx="6">
                  <c:v>2383.3666699999999</c:v>
                </c:pt>
                <c:pt idx="7">
                  <c:v>2942.1872790000002</c:v>
                </c:pt>
                <c:pt idx="8">
                  <c:v>1271.1721849999999</c:v>
                </c:pt>
                <c:pt idx="9">
                  <c:v>3040.2051849999998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1C-4D89-9B3F-7B7B77BCD2C7}"/>
            </c:ext>
          </c:extLst>
        </c:ser>
        <c:ser>
          <c:idx val="2"/>
          <c:order val="2"/>
          <c:tx>
            <c:strRef>
              <c:f>'4.2'!$E$19</c:f>
              <c:strCache>
                <c:ptCount val="1"/>
                <c:pt idx="0">
                  <c:v>do ZP</c:v>
                </c:pt>
              </c:strCache>
            </c:strRef>
          </c:tx>
          <c:invertIfNegative val="0"/>
          <c:cat>
            <c:numRef>
              <c:f>'4.2'!$B$20:$B$29</c:f>
              <c:numCache>
                <c:formatCode>0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'4.2'!$E$20:$E$29</c:f>
              <c:numCache>
                <c:formatCode>0.0</c:formatCode>
                <c:ptCount val="10"/>
                <c:pt idx="0">
                  <c:v>-1818.8269760898611</c:v>
                </c:pt>
                <c:pt idx="1">
                  <c:v>-1543.2272</c:v>
                </c:pt>
                <c:pt idx="2">
                  <c:v>-2477.4173922577916</c:v>
                </c:pt>
                <c:pt idx="3">
                  <c:v>-2130.9156170000001</c:v>
                </c:pt>
                <c:pt idx="4">
                  <c:v>-2656.378365</c:v>
                </c:pt>
                <c:pt idx="5">
                  <c:v>-2648.8300529999997</c:v>
                </c:pt>
                <c:pt idx="6">
                  <c:v>-2808.5585060000003</c:v>
                </c:pt>
                <c:pt idx="7">
                  <c:v>-2916.687054</c:v>
                </c:pt>
                <c:pt idx="8">
                  <c:v>-2353.5037307686007</c:v>
                </c:pt>
                <c:pt idx="9">
                  <c:v>-2023.3440476217215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1C-4D89-9B3F-7B7B77BCD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5950592"/>
        <c:axId val="165952128"/>
      </c:barChart>
      <c:lineChart>
        <c:grouping val="standard"/>
        <c:varyColors val="0"/>
        <c:ser>
          <c:idx val="0"/>
          <c:order val="0"/>
          <c:tx>
            <c:strRef>
              <c:f>'4.2'!$C$19</c:f>
              <c:strCache>
                <c:ptCount val="1"/>
                <c:pt idx="0">
                  <c:v>saldo 
ze/do ZP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'4.2'!$B$20:$B$29</c:f>
              <c:numCache>
                <c:formatCode>0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'4.2'!$C$20:$C$29</c:f>
              <c:numCache>
                <c:formatCode>0.0</c:formatCode>
                <c:ptCount val="10"/>
                <c:pt idx="0">
                  <c:v>-941.32005022444321</c:v>
                </c:pt>
                <c:pt idx="1">
                  <c:v>703.86210000000005</c:v>
                </c:pt>
                <c:pt idx="2">
                  <c:v>-246.0685207482943</c:v>
                </c:pt>
                <c:pt idx="3">
                  <c:v>15.532958999999664</c:v>
                </c:pt>
                <c:pt idx="4">
                  <c:v>146.9468080000006</c:v>
                </c:pt>
                <c:pt idx="5">
                  <c:v>143.58689100000038</c:v>
                </c:pt>
                <c:pt idx="6">
                  <c:v>-425.19183600000042</c:v>
                </c:pt>
                <c:pt idx="7">
                  <c:v>25.500225000000228</c:v>
                </c:pt>
                <c:pt idx="8">
                  <c:v>-1082.3315457686008</c:v>
                </c:pt>
                <c:pt idx="9">
                  <c:v>1016.8611373782783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1C-4D89-9B3F-7B7B77BCD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950592"/>
        <c:axId val="165952128"/>
      </c:lineChart>
      <c:catAx>
        <c:axId val="16595059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cs-CZ"/>
          </a:p>
        </c:txPr>
        <c:crossAx val="165952128"/>
        <c:crossesAt val="-40000"/>
        <c:auto val="1"/>
        <c:lblAlgn val="ctr"/>
        <c:lblOffset val="100"/>
        <c:noMultiLvlLbl val="0"/>
      </c:catAx>
      <c:valAx>
        <c:axId val="1659521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mil. m</a:t>
                </a:r>
                <a:r>
                  <a:rPr lang="en-US" b="0" baseline="30000"/>
                  <a:t>3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59505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56305243936425"/>
          <c:y val="2.4804922784001298E-2"/>
          <c:w val="0.85397573322352138"/>
          <c:h val="0.580822308520846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'5.1'!$D$45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'5.1'!$C$46:$C$52</c:f>
              <c:strCache>
                <c:ptCount val="7"/>
                <c:pt idx="0">
                  <c:v>zemní plyn</c:v>
                </c:pt>
                <c:pt idx="1">
                  <c:v>koksárenský plyn</c:v>
                </c:pt>
                <c:pt idx="2">
                  <c:v>degazační plyn</c:v>
                </c:pt>
                <c:pt idx="3">
                  <c:v>generátorový plyn</c:v>
                </c:pt>
                <c:pt idx="4">
                  <c:v>skládkový plyn</c:v>
                </c:pt>
                <c:pt idx="5">
                  <c:v>biometan</c:v>
                </c:pt>
                <c:pt idx="6">
                  <c:v>propan, butan a jejich směsi</c:v>
                </c:pt>
              </c:strCache>
            </c:strRef>
          </c:cat>
          <c:val>
            <c:numRef>
              <c:f>'5.1'!$D$46:$D$52</c:f>
              <c:numCache>
                <c:formatCode>General</c:formatCode>
                <c:ptCount val="7"/>
                <c:pt idx="0">
                  <c:v>122737.595</c:v>
                </c:pt>
                <c:pt idx="1">
                  <c:v>419113.09100000001</c:v>
                </c:pt>
                <c:pt idx="2">
                  <c:v>73338.418999999994</c:v>
                </c:pt>
                <c:pt idx="3">
                  <c:v>966807.35199999996</c:v>
                </c:pt>
                <c:pt idx="4">
                  <c:v>5483.6860000000006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44-4433-9C13-1DC3DD4CB4D9}"/>
            </c:ext>
          </c:extLst>
        </c:ser>
        <c:ser>
          <c:idx val="1"/>
          <c:order val="1"/>
          <c:tx>
            <c:strRef>
              <c:f>'5.1'!$E$45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'5.1'!$C$46:$C$52</c:f>
              <c:strCache>
                <c:ptCount val="7"/>
                <c:pt idx="0">
                  <c:v>zemní plyn</c:v>
                </c:pt>
                <c:pt idx="1">
                  <c:v>koksárenský plyn</c:v>
                </c:pt>
                <c:pt idx="2">
                  <c:v>degazační plyn</c:v>
                </c:pt>
                <c:pt idx="3">
                  <c:v>generátorový plyn</c:v>
                </c:pt>
                <c:pt idx="4">
                  <c:v>skládkový plyn</c:v>
                </c:pt>
                <c:pt idx="5">
                  <c:v>biometan</c:v>
                </c:pt>
                <c:pt idx="6">
                  <c:v>propan, butan a jejich směsi</c:v>
                </c:pt>
              </c:strCache>
            </c:strRef>
          </c:cat>
          <c:val>
            <c:numRef>
              <c:f>'5.1'!$E$46:$E$52</c:f>
              <c:numCache>
                <c:formatCode>General</c:formatCode>
                <c:ptCount val="7"/>
                <c:pt idx="0">
                  <c:v>130758.10400000002</c:v>
                </c:pt>
                <c:pt idx="1">
                  <c:v>667160.28799999994</c:v>
                </c:pt>
                <c:pt idx="2">
                  <c:v>78231.986000000004</c:v>
                </c:pt>
                <c:pt idx="3">
                  <c:v>1343534.6769999999</c:v>
                </c:pt>
                <c:pt idx="4">
                  <c:v>4806.67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44-4433-9C13-1DC3DD4CB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65983360"/>
        <c:axId val="165984896"/>
      </c:barChart>
      <c:catAx>
        <c:axId val="165983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cs-CZ"/>
          </a:p>
        </c:txPr>
        <c:crossAx val="165984896"/>
        <c:crosses val="autoZero"/>
        <c:auto val="1"/>
        <c:lblAlgn val="ctr"/>
        <c:lblOffset val="100"/>
        <c:noMultiLvlLbl val="0"/>
      </c:catAx>
      <c:valAx>
        <c:axId val="1659848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mil. m</a:t>
                </a:r>
                <a:r>
                  <a:rPr lang="en-US" b="0" baseline="30000"/>
                  <a:t>3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59833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24467774861475"/>
          <c:y val="2.4804922784001298E-2"/>
          <c:w val="0.8082211723534557"/>
          <c:h val="0.7828893417000886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'5.2'!$C$22:$C$33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'5.2'!$D$22:$D$33</c:f>
              <c:numCache>
                <c:formatCode>0.0</c:formatCode>
                <c:ptCount val="12"/>
                <c:pt idx="0">
                  <c:v>11.890776000000002</c:v>
                </c:pt>
                <c:pt idx="1">
                  <c:v>9.500826</c:v>
                </c:pt>
                <c:pt idx="2">
                  <c:v>10.715971999999999</c:v>
                </c:pt>
                <c:pt idx="3">
                  <c:v>10.306099</c:v>
                </c:pt>
                <c:pt idx="4">
                  <c:v>10.125809</c:v>
                </c:pt>
                <c:pt idx="5">
                  <c:v>9.7456649999999971</c:v>
                </c:pt>
                <c:pt idx="6">
                  <c:v>10.602295999999999</c:v>
                </c:pt>
                <c:pt idx="7">
                  <c:v>9.8496430000000004</c:v>
                </c:pt>
                <c:pt idx="8">
                  <c:v>9.5795570000000012</c:v>
                </c:pt>
                <c:pt idx="9">
                  <c:v>9.3167170000000006</c:v>
                </c:pt>
                <c:pt idx="10">
                  <c:v>10.542486000000004</c:v>
                </c:pt>
                <c:pt idx="11">
                  <c:v>10.561648999999997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5C-482D-87E2-C621ACEA1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64700160"/>
        <c:axId val="164701696"/>
      </c:barChart>
      <c:catAx>
        <c:axId val="164700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cs-CZ"/>
          </a:p>
        </c:txPr>
        <c:crossAx val="164701696"/>
        <c:crosses val="autoZero"/>
        <c:auto val="1"/>
        <c:lblAlgn val="ctr"/>
        <c:lblOffset val="100"/>
        <c:noMultiLvlLbl val="0"/>
      </c:catAx>
      <c:valAx>
        <c:axId val="1647016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mil. m</a:t>
                </a:r>
                <a:r>
                  <a:rPr lang="en-US" b="0" baseline="30000"/>
                  <a:t>3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64700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31875182268883"/>
          <c:y val="2.4804922784001298E-2"/>
          <c:w val="0.86451746864975199"/>
          <c:h val="0.782889341700088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'5.2'!$H$21</c:f>
              <c:strCache>
                <c:ptCount val="1"/>
                <c:pt idx="0">
                  <c:v>Celková výroba plynu 
včetně ztrát a vlastní spotřeby plynu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numRef>
              <c:f>'5.2'!$G$22:$G$31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'5.2'!$H$22:$H$31</c:f>
              <c:numCache>
                <c:formatCode>#,##0.0</c:formatCode>
                <c:ptCount val="10"/>
                <c:pt idx="0">
                  <c:v>145.66999999999999</c:v>
                </c:pt>
                <c:pt idx="1">
                  <c:v>167.21199999999999</c:v>
                </c:pt>
                <c:pt idx="2">
                  <c:v>163.43700000000001</c:v>
                </c:pt>
                <c:pt idx="3">
                  <c:v>168.00440900000001</c:v>
                </c:pt>
                <c:pt idx="4">
                  <c:v>158.42110200000002</c:v>
                </c:pt>
                <c:pt idx="5">
                  <c:v>135.920783</c:v>
                </c:pt>
                <c:pt idx="6">
                  <c:v>146.24423799999997</c:v>
                </c:pt>
                <c:pt idx="7">
                  <c:v>137.11352800000003</c:v>
                </c:pt>
                <c:pt idx="8">
                  <c:v>130.758104</c:v>
                </c:pt>
                <c:pt idx="9">
                  <c:v>122.73759499999998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71-49C5-8C0E-8FE3294CC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64726272"/>
        <c:axId val="164727808"/>
      </c:barChart>
      <c:catAx>
        <c:axId val="16472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cs-CZ"/>
          </a:p>
        </c:txPr>
        <c:crossAx val="164727808"/>
        <c:crosses val="autoZero"/>
        <c:auto val="1"/>
        <c:lblAlgn val="ctr"/>
        <c:lblOffset val="100"/>
        <c:noMultiLvlLbl val="0"/>
      </c:catAx>
      <c:valAx>
        <c:axId val="1647278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mil. m</a:t>
                </a:r>
                <a:r>
                  <a:rPr lang="en-US" b="0" baseline="30000"/>
                  <a:t>3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47262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800" b="0"/>
            </a:pPr>
            <a:r>
              <a:rPr lang="cs-CZ" sz="800" b="0"/>
              <a:t>Meziroční porovnání měsíčních skutečných spotřeb plynu</a:t>
            </a:r>
          </a:p>
        </c:rich>
      </c:tx>
      <c:layout>
        <c:manualLayout>
          <c:xMode val="edge"/>
          <c:yMode val="edge"/>
          <c:x val="0.23085634423784859"/>
          <c:y val="1.893422288541261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525970916453"/>
          <c:y val="9.9178743961352664E-2"/>
          <c:w val="0.84827117164626953"/>
          <c:h val="0.65303381194997689"/>
        </c:manualLayout>
      </c:layout>
      <c:lineChart>
        <c:grouping val="standard"/>
        <c:varyColors val="0"/>
        <c:ser>
          <c:idx val="1"/>
          <c:order val="0"/>
          <c:tx>
            <c:strRef>
              <c:f>'6.1'!$O$8</c:f>
              <c:strCache>
                <c:ptCount val="1"/>
                <c:pt idx="0">
                  <c:v>2019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strRef>
              <c:f>'6.1'!$M$9:$M$20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'6.1'!$O$9:$O$20</c:f>
              <c:numCache>
                <c:formatCode>#,##0.0</c:formatCode>
                <c:ptCount val="12"/>
                <c:pt idx="0">
                  <c:v>1283.8187262119516</c:v>
                </c:pt>
                <c:pt idx="1">
                  <c:v>1003.4430091398486</c:v>
                </c:pt>
                <c:pt idx="2">
                  <c:v>844.29823052045367</c:v>
                </c:pt>
                <c:pt idx="3">
                  <c:v>601.12565652337571</c:v>
                </c:pt>
                <c:pt idx="4">
                  <c:v>557.35366615377075</c:v>
                </c:pt>
                <c:pt idx="5">
                  <c:v>377.60071616259239</c:v>
                </c:pt>
                <c:pt idx="6">
                  <c:v>392.03777924244764</c:v>
                </c:pt>
                <c:pt idx="7">
                  <c:v>381.35807461038513</c:v>
                </c:pt>
                <c:pt idx="8">
                  <c:v>473.1082504554509</c:v>
                </c:pt>
                <c:pt idx="9">
                  <c:v>711.89402663759711</c:v>
                </c:pt>
                <c:pt idx="10">
                  <c:v>898.39791921779192</c:v>
                </c:pt>
                <c:pt idx="11">
                  <c:v>1040.1934187335237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F4-49CC-9AB5-7A38A25140F6}"/>
            </c:ext>
          </c:extLst>
        </c:ser>
        <c:ser>
          <c:idx val="0"/>
          <c:order val="1"/>
          <c:tx>
            <c:strRef>
              <c:f>'6.1'!$N$8</c:f>
              <c:strCache>
                <c:ptCount val="1"/>
                <c:pt idx="0">
                  <c:v>2020</c:v>
                </c:pt>
              </c:strCache>
            </c:strRef>
          </c:tx>
          <c:spPr>
            <a:ln w="38100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strRef>
              <c:f>'6.1'!$M$9:$M$20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'6.1'!$N$9:$N$20</c:f>
              <c:numCache>
                <c:formatCode>#,##0.0</c:formatCode>
                <c:ptCount val="12"/>
                <c:pt idx="0">
                  <c:v>1216.7321244530992</c:v>
                </c:pt>
                <c:pt idx="1">
                  <c:v>975.54125988720068</c:v>
                </c:pt>
                <c:pt idx="2">
                  <c:v>919.13679822659753</c:v>
                </c:pt>
                <c:pt idx="3">
                  <c:v>574.97791279910632</c:v>
                </c:pt>
                <c:pt idx="4">
                  <c:v>492.34500831307162</c:v>
                </c:pt>
                <c:pt idx="5">
                  <c:v>403.48574995004486</c:v>
                </c:pt>
                <c:pt idx="6">
                  <c:v>414.1869341608122</c:v>
                </c:pt>
                <c:pt idx="7">
                  <c:v>401.16422319638752</c:v>
                </c:pt>
                <c:pt idx="8">
                  <c:v>416.11745189206175</c:v>
                </c:pt>
                <c:pt idx="9">
                  <c:v>731.37217951008756</c:v>
                </c:pt>
                <c:pt idx="10">
                  <c:v>1005.6071063479667</c:v>
                </c:pt>
                <c:pt idx="11">
                  <c:v>1143.5524244846431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F4-49CC-9AB5-7A38A2514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7740160"/>
        <c:axId val="167741696"/>
      </c:lineChart>
      <c:catAx>
        <c:axId val="167740160"/>
        <c:scaling>
          <c:orientation val="minMax"/>
        </c:scaling>
        <c:delete val="0"/>
        <c:axPos val="b"/>
        <c:majorGridlines/>
        <c:numFmt formatCode="General" sourceLinked="0"/>
        <c:majorTickMark val="none"/>
        <c:minorTickMark val="none"/>
        <c:tickLblPos val="nextTo"/>
        <c:crossAx val="167741696"/>
        <c:crosses val="autoZero"/>
        <c:auto val="1"/>
        <c:lblAlgn val="ctr"/>
        <c:lblOffset val="100"/>
        <c:noMultiLvlLbl val="0"/>
      </c:catAx>
      <c:valAx>
        <c:axId val="167741696"/>
        <c:scaling>
          <c:orientation val="minMax"/>
          <c:max val="15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mil .m</a:t>
                </a:r>
                <a:r>
                  <a:rPr lang="cs-CZ" b="0" baseline="30000"/>
                  <a:t>3</a:t>
                </a:r>
                <a:endParaRPr lang="en-US" b="0" baseline="30000"/>
              </a:p>
            </c:rich>
          </c:tx>
          <c:layout>
            <c:manualLayout>
              <c:xMode val="edge"/>
              <c:yMode val="edge"/>
              <c:x val="9.3726852272796157E-3"/>
              <c:y val="0.3977168418150066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67740160"/>
        <c:crosses val="autoZero"/>
        <c:crossBetween val="midCat"/>
        <c:majorUnit val="150"/>
      </c:valAx>
    </c:plotArea>
    <c:legend>
      <c:legendPos val="b"/>
      <c:layout>
        <c:manualLayout>
          <c:xMode val="edge"/>
          <c:yMode val="edge"/>
          <c:x val="0.39568200729377306"/>
          <c:y val="0.94328920959183504"/>
          <c:w val="0.28526558891454967"/>
          <c:h val="5.155100748593196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800" b="0"/>
            </a:pPr>
            <a:r>
              <a:rPr lang="cs-CZ" sz="800" b="0"/>
              <a:t>Změna objemu skutečné spotřeby plynu roku 2019 od roku</a:t>
            </a:r>
            <a:r>
              <a:rPr lang="en-US" sz="800" b="0"/>
              <a:t> 201</a:t>
            </a:r>
            <a:r>
              <a:rPr lang="cs-CZ" sz="800" b="0"/>
              <a:t>8</a:t>
            </a:r>
          </a:p>
        </c:rich>
      </c:tx>
      <c:layout>
        <c:manualLayout>
          <c:xMode val="edge"/>
          <c:yMode val="edge"/>
          <c:x val="0.20060936272107283"/>
          <c:y val="3.67869113842269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092840139168651"/>
          <c:y val="0.11082350514046006"/>
          <c:w val="0.86364621864127433"/>
          <c:h val="0.699614287344516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'6.1'!$P$8</c:f>
              <c:strCache>
                <c:ptCount val="1"/>
                <c:pt idx="0">
                  <c:v>Rozdíl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A2F-4DB1-A70A-160D18227FD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A2F-4DB1-A70A-160D18227FD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A2F-4DB1-A70A-160D18227FDB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A2F-4DB1-A70A-160D18227FDB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A2F-4DB1-A70A-160D18227FDB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A2F-4DB1-A70A-160D18227FDB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A2F-4DB1-A70A-160D18227FD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A2F-4DB1-A70A-160D18227FDB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A2F-4DB1-A70A-160D18227FDB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A2F-4DB1-A70A-160D18227FDB}"/>
              </c:ext>
            </c:extLst>
          </c:dPt>
          <c:dLbls>
            <c:spPr>
              <a:solidFill>
                <a:schemeClr val="bg1"/>
              </a:solidFill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'6.1'!$M$9:$M$20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'6.1'!$P$9:$P$20</c:f>
              <c:numCache>
                <c:formatCode>#,##0.0</c:formatCode>
                <c:ptCount val="12"/>
                <c:pt idx="0">
                  <c:v>-67.086601758852339</c:v>
                </c:pt>
                <c:pt idx="1">
                  <c:v>-27.90174925264796</c:v>
                </c:pt>
                <c:pt idx="2">
                  <c:v>74.838567706143863</c:v>
                </c:pt>
                <c:pt idx="3">
                  <c:v>-26.14774372426939</c:v>
                </c:pt>
                <c:pt idx="4">
                  <c:v>-65.008657840699129</c:v>
                </c:pt>
                <c:pt idx="5">
                  <c:v>25.885033787452471</c:v>
                </c:pt>
                <c:pt idx="6">
                  <c:v>22.149154918364559</c:v>
                </c:pt>
                <c:pt idx="7">
                  <c:v>19.806148586002394</c:v>
                </c:pt>
                <c:pt idx="8">
                  <c:v>-56.990798563389149</c:v>
                </c:pt>
                <c:pt idx="9">
                  <c:v>19.478152872490455</c:v>
                </c:pt>
                <c:pt idx="10">
                  <c:v>107.20918713017477</c:v>
                </c:pt>
                <c:pt idx="11">
                  <c:v>103.35900575111941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2F-4DB1-A70A-160D18227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763328"/>
        <c:axId val="169346176"/>
      </c:barChart>
      <c:catAx>
        <c:axId val="167763328"/>
        <c:scaling>
          <c:orientation val="minMax"/>
        </c:scaling>
        <c:delete val="0"/>
        <c:axPos val="b"/>
        <c:majorGridlines/>
        <c:numFmt formatCode="General" sourceLinked="0"/>
        <c:majorTickMark val="none"/>
        <c:minorTickMark val="none"/>
        <c:tickLblPos val="low"/>
        <c:crossAx val="169346176"/>
        <c:crosses val="autoZero"/>
        <c:auto val="1"/>
        <c:lblAlgn val="ctr"/>
        <c:lblOffset val="100"/>
        <c:noMultiLvlLbl val="0"/>
      </c:catAx>
      <c:valAx>
        <c:axId val="169346176"/>
        <c:scaling>
          <c:orientation val="minMax"/>
          <c:max val="350"/>
          <c:min val="-35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mil .m</a:t>
                </a:r>
                <a:r>
                  <a:rPr lang="cs-CZ" b="0" baseline="30000"/>
                  <a:t>3</a:t>
                </a:r>
                <a:endParaRPr lang="en-US" b="0" baseline="30000"/>
              </a:p>
            </c:rich>
          </c:tx>
          <c:layout>
            <c:manualLayout>
              <c:xMode val="edge"/>
              <c:yMode val="edge"/>
              <c:x val="1.2322244362798584E-2"/>
              <c:y val="0.3879522142829623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67763328"/>
        <c:crosses val="autoZero"/>
        <c:crossBetween val="between"/>
        <c:majorUnit val="5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92687394438233"/>
          <c:y val="2.196078973865425E-2"/>
          <c:w val="0.85973685107543374"/>
          <c:h val="0.9647352862892026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'6.2'!$A$7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2AB4-4026-B773-73469F02EDF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AB4-4026-B773-73469F02EDF5}"/>
              </c:ext>
            </c:extLst>
          </c:dPt>
          <c:dLbls>
            <c:dLbl>
              <c:idx val="0"/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B4-4026-B773-73469F02EDF5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'6.2'!$B$6:$C$6</c:f>
              <c:numCache>
                <c:formatCode>0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'6.2'!$B$7:$C$7</c:f>
              <c:numCache>
                <c:formatCode>0.0%</c:formatCode>
                <c:ptCount val="2"/>
                <c:pt idx="0">
                  <c:v>0.13994725693144885</c:v>
                </c:pt>
                <c:pt idx="1">
                  <c:v>0.1498977544992314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B4-4026-B773-73469F02EDF5}"/>
            </c:ext>
          </c:extLst>
        </c:ser>
        <c:ser>
          <c:idx val="1"/>
          <c:order val="1"/>
          <c:tx>
            <c:strRef>
              <c:f>'6.2'!$A$8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AB4-4026-B773-73469F02EDF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AB4-4026-B773-73469F02EDF5}"/>
              </c:ext>
            </c:extLst>
          </c:dPt>
          <c:dLbls>
            <c:dLbl>
              <c:idx val="0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B4-4026-B773-73469F02EDF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'6.2'!$B$6:$C$6</c:f>
              <c:numCache>
                <c:formatCode>0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'6.2'!$B$8:$C$8</c:f>
              <c:numCache>
                <c:formatCode>0.0%</c:formatCode>
                <c:ptCount val="2"/>
                <c:pt idx="0">
                  <c:v>0.11220573584019473</c:v>
                </c:pt>
                <c:pt idx="1">
                  <c:v>0.11716128668868048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AB4-4026-B773-73469F02EDF5}"/>
            </c:ext>
          </c:extLst>
        </c:ser>
        <c:ser>
          <c:idx val="2"/>
          <c:order val="2"/>
          <c:tx>
            <c:strRef>
              <c:f>'6.2'!$A$9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AB4-4026-B773-73469F02EDF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AB4-4026-B773-73469F02EDF5}"/>
              </c:ext>
            </c:extLst>
          </c:dPt>
          <c:dLbls>
            <c:dLbl>
              <c:idx val="0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B4-4026-B773-73469F02EDF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'6.2'!$B$6:$C$6</c:f>
              <c:numCache>
                <c:formatCode>0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'6.2'!$B$9:$C$9</c:f>
              <c:numCache>
                <c:formatCode>0.0%</c:formatCode>
                <c:ptCount val="2"/>
                <c:pt idx="0">
                  <c:v>0.10571815362759839</c:v>
                </c:pt>
                <c:pt idx="1">
                  <c:v>9.8579656378837033E-2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AB4-4026-B773-73469F02EDF5}"/>
            </c:ext>
          </c:extLst>
        </c:ser>
        <c:ser>
          <c:idx val="3"/>
          <c:order val="3"/>
          <c:tx>
            <c:strRef>
              <c:f>'6.2'!$A$10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2AB4-4026-B773-73469F02EDF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2AB4-4026-B773-73469F02EDF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'6.2'!$B$6:$C$6</c:f>
              <c:numCache>
                <c:formatCode>0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'6.2'!$B$10:$C$10</c:f>
              <c:numCache>
                <c:formatCode>0.0%</c:formatCode>
                <c:ptCount val="2"/>
                <c:pt idx="0">
                  <c:v>6.6133358423961328E-2</c:v>
                </c:pt>
                <c:pt idx="1">
                  <c:v>7.0187000894278928E-2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AB4-4026-B773-73469F02EDF5}"/>
            </c:ext>
          </c:extLst>
        </c:ser>
        <c:ser>
          <c:idx val="4"/>
          <c:order val="4"/>
          <c:tx>
            <c:strRef>
              <c:f>'6.2'!$A$11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2AB4-4026-B773-73469F02EDF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2AB4-4026-B773-73469F02EDF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'6.2'!$B$6:$C$6</c:f>
              <c:numCache>
                <c:formatCode>0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'6.2'!$B$11:$C$11</c:f>
              <c:numCache>
                <c:formatCode>0.0%</c:formatCode>
                <c:ptCount val="2"/>
                <c:pt idx="0">
                  <c:v>5.6629008137905626E-2</c:v>
                </c:pt>
                <c:pt idx="1">
                  <c:v>6.5076214665349491E-2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AB4-4026-B773-73469F02EDF5}"/>
            </c:ext>
          </c:extLst>
        </c:ser>
        <c:ser>
          <c:idx val="5"/>
          <c:order val="5"/>
          <c:tx>
            <c:strRef>
              <c:f>'6.2'!$A$12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2AB4-4026-B773-73469F02EDF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2AB4-4026-B773-73469F02EDF5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'6.2'!$B$6:$C$6</c:f>
              <c:numCache>
                <c:formatCode>0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'6.2'!$B$12:$C$12</c:f>
              <c:numCache>
                <c:formatCode>0.0%</c:formatCode>
                <c:ptCount val="2"/>
                <c:pt idx="0">
                  <c:v>4.6408509138211589E-2</c:v>
                </c:pt>
                <c:pt idx="1">
                  <c:v>4.4088389033772074E-2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AB4-4026-B773-73469F02EDF5}"/>
            </c:ext>
          </c:extLst>
        </c:ser>
        <c:ser>
          <c:idx val="6"/>
          <c:order val="6"/>
          <c:tx>
            <c:strRef>
              <c:f>'6.2'!$A$13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2AB4-4026-B773-73469F02EDF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2AB4-4026-B773-73469F02EDF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'6.2'!$B$6:$C$6</c:f>
              <c:numCache>
                <c:formatCode>0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'6.2'!$B$13:$C$13</c:f>
              <c:numCache>
                <c:formatCode>0.0%</c:formatCode>
                <c:ptCount val="2"/>
                <c:pt idx="0">
                  <c:v>4.7639348158664149E-2</c:v>
                </c:pt>
                <c:pt idx="1">
                  <c:v>4.5774050173502778E-2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2AB4-4026-B773-73469F02EDF5}"/>
            </c:ext>
          </c:extLst>
        </c:ser>
        <c:ser>
          <c:idx val="7"/>
          <c:order val="7"/>
          <c:tx>
            <c:strRef>
              <c:f>'6.2'!$A$14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2AB4-4026-B773-73469F02EDF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2AB4-4026-B773-73469F02EDF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'6.2'!$B$6:$C$6</c:f>
              <c:numCache>
                <c:formatCode>0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'6.2'!$B$14:$C$14</c:f>
              <c:numCache>
                <c:formatCode>0.0%</c:formatCode>
                <c:ptCount val="2"/>
                <c:pt idx="0">
                  <c:v>4.6141489558028027E-2</c:v>
                </c:pt>
                <c:pt idx="1">
                  <c:v>4.4527095513646135E-2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2AB4-4026-B773-73469F02EDF5}"/>
            </c:ext>
          </c:extLst>
        </c:ser>
        <c:ser>
          <c:idx val="8"/>
          <c:order val="8"/>
          <c:tx>
            <c:strRef>
              <c:f>'6.2'!$A$15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2AB4-4026-B773-73469F02EDF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2AB4-4026-B773-73469F02EDF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'6.2'!$B$6:$C$6</c:f>
              <c:numCache>
                <c:formatCode>0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'6.2'!$B$15:$C$15</c:f>
              <c:numCache>
                <c:formatCode>0.0%</c:formatCode>
                <c:ptCount val="2"/>
                <c:pt idx="0">
                  <c:v>4.7861394289867715E-2</c:v>
                </c:pt>
                <c:pt idx="1">
                  <c:v>5.5239780297942083E-2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2AB4-4026-B773-73469F02EDF5}"/>
            </c:ext>
          </c:extLst>
        </c:ser>
        <c:ser>
          <c:idx val="9"/>
          <c:order val="9"/>
          <c:tx>
            <c:strRef>
              <c:f>'6.2'!$A$16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2AB4-4026-B773-73469F02EDF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2AB4-4026-B773-73469F02EDF5}"/>
              </c:ext>
            </c:extLst>
          </c:dPt>
          <c:dLbls>
            <c:dLbl>
              <c:idx val="0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AB4-4026-B773-73469F02EDF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'6.2'!$B$6:$C$6</c:f>
              <c:numCache>
                <c:formatCode>0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'6.2'!$B$16:$C$16</c:f>
              <c:numCache>
                <c:formatCode>0.0%</c:formatCode>
                <c:ptCount val="2"/>
                <c:pt idx="0">
                  <c:v>8.4121663479887296E-2</c:v>
                </c:pt>
                <c:pt idx="1">
                  <c:v>8.3120236413169735E-2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2AB4-4026-B773-73469F02EDF5}"/>
            </c:ext>
          </c:extLst>
        </c:ser>
        <c:ser>
          <c:idx val="10"/>
          <c:order val="10"/>
          <c:tx>
            <c:strRef>
              <c:f>'6.2'!$A$17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2AB4-4026-B773-73469F02EDF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2AB4-4026-B773-73469F02EDF5}"/>
              </c:ext>
            </c:extLst>
          </c:dPt>
          <c:dLbls>
            <c:dLbl>
              <c:idx val="0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AB4-4026-B773-73469F02EDF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'6.2'!$B$6:$C$6</c:f>
              <c:numCache>
                <c:formatCode>0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'6.2'!$B$17:$C$17</c:f>
              <c:numCache>
                <c:formatCode>0.0%</c:formatCode>
                <c:ptCount val="2"/>
                <c:pt idx="0">
                  <c:v>0.11566387806800645</c:v>
                </c:pt>
                <c:pt idx="1">
                  <c:v>0.10489629726377427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2AB4-4026-B773-73469F02EDF5}"/>
            </c:ext>
          </c:extLst>
        </c:ser>
        <c:ser>
          <c:idx val="11"/>
          <c:order val="11"/>
          <c:tx>
            <c:strRef>
              <c:f>'6.2'!$A$18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2AB4-4026-B773-73469F02EDF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2AB4-4026-B773-73469F02EDF5}"/>
              </c:ext>
            </c:extLst>
          </c:dPt>
          <c:dLbls>
            <c:dLbl>
              <c:idx val="0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AB4-4026-B773-73469F02EDF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'6.2'!$B$6:$C$6</c:f>
              <c:numCache>
                <c:formatCode>0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'6.2'!$B$18:$C$18</c:f>
              <c:numCache>
                <c:formatCode>0.0%</c:formatCode>
                <c:ptCount val="2"/>
                <c:pt idx="0">
                  <c:v>0.13153020434622581</c:v>
                </c:pt>
                <c:pt idx="1">
                  <c:v>0.12145223817781574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2AB4-4026-B773-73469F02E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022208"/>
        <c:axId val="169023744"/>
      </c:barChart>
      <c:catAx>
        <c:axId val="169022208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169023744"/>
        <c:crosses val="autoZero"/>
        <c:auto val="1"/>
        <c:lblAlgn val="ctr"/>
        <c:lblOffset val="100"/>
        <c:noMultiLvlLbl val="0"/>
      </c:catAx>
      <c:valAx>
        <c:axId val="16902374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690222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'3.1'!$P$6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chemeClr val="accent6">
                <a:lumMod val="75000"/>
                <a:alpha val="90000"/>
              </a:schemeClr>
            </a:solidFill>
          </c:spPr>
          <c:invertIfNegative val="0"/>
          <c:cat>
            <c:numRef>
              <c:f>'3.1'!$M$7:$M$372</c:f>
              <c:numCache>
                <c:formatCode>d/m;@</c:formatCode>
                <c:ptCount val="366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  <c:pt idx="91">
                  <c:v>43922</c:v>
                </c:pt>
                <c:pt idx="92">
                  <c:v>43923</c:v>
                </c:pt>
                <c:pt idx="93">
                  <c:v>43924</c:v>
                </c:pt>
                <c:pt idx="94">
                  <c:v>43925</c:v>
                </c:pt>
                <c:pt idx="95">
                  <c:v>43926</c:v>
                </c:pt>
                <c:pt idx="96">
                  <c:v>43927</c:v>
                </c:pt>
                <c:pt idx="97">
                  <c:v>43928</c:v>
                </c:pt>
                <c:pt idx="98">
                  <c:v>43929</c:v>
                </c:pt>
                <c:pt idx="99">
                  <c:v>43930</c:v>
                </c:pt>
                <c:pt idx="100">
                  <c:v>43931</c:v>
                </c:pt>
                <c:pt idx="101">
                  <c:v>43932</c:v>
                </c:pt>
                <c:pt idx="102">
                  <c:v>43933</c:v>
                </c:pt>
                <c:pt idx="103">
                  <c:v>43934</c:v>
                </c:pt>
                <c:pt idx="104">
                  <c:v>43935</c:v>
                </c:pt>
                <c:pt idx="105">
                  <c:v>43936</c:v>
                </c:pt>
                <c:pt idx="106">
                  <c:v>43937</c:v>
                </c:pt>
                <c:pt idx="107">
                  <c:v>43938</c:v>
                </c:pt>
                <c:pt idx="108">
                  <c:v>43939</c:v>
                </c:pt>
                <c:pt idx="109">
                  <c:v>43940</c:v>
                </c:pt>
                <c:pt idx="110">
                  <c:v>43941</c:v>
                </c:pt>
                <c:pt idx="111">
                  <c:v>43942</c:v>
                </c:pt>
                <c:pt idx="112">
                  <c:v>43943</c:v>
                </c:pt>
                <c:pt idx="113">
                  <c:v>43944</c:v>
                </c:pt>
                <c:pt idx="114">
                  <c:v>43945</c:v>
                </c:pt>
                <c:pt idx="115">
                  <c:v>43946</c:v>
                </c:pt>
                <c:pt idx="116">
                  <c:v>43947</c:v>
                </c:pt>
                <c:pt idx="117">
                  <c:v>43948</c:v>
                </c:pt>
                <c:pt idx="118">
                  <c:v>43949</c:v>
                </c:pt>
                <c:pt idx="119">
                  <c:v>43950</c:v>
                </c:pt>
                <c:pt idx="120">
                  <c:v>43951</c:v>
                </c:pt>
                <c:pt idx="121">
                  <c:v>43952</c:v>
                </c:pt>
                <c:pt idx="122">
                  <c:v>43953</c:v>
                </c:pt>
                <c:pt idx="123">
                  <c:v>43954</c:v>
                </c:pt>
                <c:pt idx="124">
                  <c:v>43955</c:v>
                </c:pt>
                <c:pt idx="125">
                  <c:v>43956</c:v>
                </c:pt>
                <c:pt idx="126">
                  <c:v>43957</c:v>
                </c:pt>
                <c:pt idx="127">
                  <c:v>43958</c:v>
                </c:pt>
                <c:pt idx="128">
                  <c:v>43959</c:v>
                </c:pt>
                <c:pt idx="129">
                  <c:v>43960</c:v>
                </c:pt>
                <c:pt idx="130">
                  <c:v>43961</c:v>
                </c:pt>
                <c:pt idx="131">
                  <c:v>43962</c:v>
                </c:pt>
                <c:pt idx="132">
                  <c:v>43963</c:v>
                </c:pt>
                <c:pt idx="133">
                  <c:v>43964</c:v>
                </c:pt>
                <c:pt idx="134">
                  <c:v>43965</c:v>
                </c:pt>
                <c:pt idx="135">
                  <c:v>43966</c:v>
                </c:pt>
                <c:pt idx="136">
                  <c:v>43967</c:v>
                </c:pt>
                <c:pt idx="137">
                  <c:v>43968</c:v>
                </c:pt>
                <c:pt idx="138">
                  <c:v>43969</c:v>
                </c:pt>
                <c:pt idx="139">
                  <c:v>43970</c:v>
                </c:pt>
                <c:pt idx="140">
                  <c:v>43971</c:v>
                </c:pt>
                <c:pt idx="141">
                  <c:v>43972</c:v>
                </c:pt>
                <c:pt idx="142">
                  <c:v>43973</c:v>
                </c:pt>
                <c:pt idx="143">
                  <c:v>43974</c:v>
                </c:pt>
                <c:pt idx="144">
                  <c:v>43975</c:v>
                </c:pt>
                <c:pt idx="145">
                  <c:v>43976</c:v>
                </c:pt>
                <c:pt idx="146">
                  <c:v>43977</c:v>
                </c:pt>
                <c:pt idx="147">
                  <c:v>43978</c:v>
                </c:pt>
                <c:pt idx="148">
                  <c:v>43979</c:v>
                </c:pt>
                <c:pt idx="149">
                  <c:v>43980</c:v>
                </c:pt>
                <c:pt idx="150">
                  <c:v>43981</c:v>
                </c:pt>
                <c:pt idx="151">
                  <c:v>43982</c:v>
                </c:pt>
                <c:pt idx="152">
                  <c:v>43983</c:v>
                </c:pt>
                <c:pt idx="153">
                  <c:v>43984</c:v>
                </c:pt>
                <c:pt idx="154">
                  <c:v>43985</c:v>
                </c:pt>
                <c:pt idx="155">
                  <c:v>43986</c:v>
                </c:pt>
                <c:pt idx="156">
                  <c:v>43987</c:v>
                </c:pt>
                <c:pt idx="157">
                  <c:v>43988</c:v>
                </c:pt>
                <c:pt idx="158">
                  <c:v>43989</c:v>
                </c:pt>
                <c:pt idx="159">
                  <c:v>43990</c:v>
                </c:pt>
                <c:pt idx="160">
                  <c:v>43991</c:v>
                </c:pt>
                <c:pt idx="161">
                  <c:v>43992</c:v>
                </c:pt>
                <c:pt idx="162">
                  <c:v>43993</c:v>
                </c:pt>
                <c:pt idx="163">
                  <c:v>43994</c:v>
                </c:pt>
                <c:pt idx="164">
                  <c:v>43995</c:v>
                </c:pt>
                <c:pt idx="165">
                  <c:v>43996</c:v>
                </c:pt>
                <c:pt idx="166">
                  <c:v>43997</c:v>
                </c:pt>
                <c:pt idx="167">
                  <c:v>43998</c:v>
                </c:pt>
                <c:pt idx="168">
                  <c:v>43999</c:v>
                </c:pt>
                <c:pt idx="169">
                  <c:v>44000</c:v>
                </c:pt>
                <c:pt idx="170">
                  <c:v>44001</c:v>
                </c:pt>
                <c:pt idx="171">
                  <c:v>44002</c:v>
                </c:pt>
                <c:pt idx="172">
                  <c:v>44003</c:v>
                </c:pt>
                <c:pt idx="173">
                  <c:v>44004</c:v>
                </c:pt>
                <c:pt idx="174">
                  <c:v>44005</c:v>
                </c:pt>
                <c:pt idx="175">
                  <c:v>44006</c:v>
                </c:pt>
                <c:pt idx="176">
                  <c:v>44007</c:v>
                </c:pt>
                <c:pt idx="177">
                  <c:v>44008</c:v>
                </c:pt>
                <c:pt idx="178">
                  <c:v>44009</c:v>
                </c:pt>
                <c:pt idx="179">
                  <c:v>44010</c:v>
                </c:pt>
                <c:pt idx="180">
                  <c:v>44011</c:v>
                </c:pt>
                <c:pt idx="181">
                  <c:v>44012</c:v>
                </c:pt>
                <c:pt idx="182">
                  <c:v>44013</c:v>
                </c:pt>
                <c:pt idx="183">
                  <c:v>44014</c:v>
                </c:pt>
                <c:pt idx="184">
                  <c:v>44015</c:v>
                </c:pt>
                <c:pt idx="185">
                  <c:v>44016</c:v>
                </c:pt>
                <c:pt idx="186">
                  <c:v>44017</c:v>
                </c:pt>
                <c:pt idx="187">
                  <c:v>44018</c:v>
                </c:pt>
                <c:pt idx="188">
                  <c:v>44019</c:v>
                </c:pt>
                <c:pt idx="189">
                  <c:v>44020</c:v>
                </c:pt>
                <c:pt idx="190">
                  <c:v>44021</c:v>
                </c:pt>
                <c:pt idx="191">
                  <c:v>44022</c:v>
                </c:pt>
                <c:pt idx="192">
                  <c:v>44023</c:v>
                </c:pt>
                <c:pt idx="193">
                  <c:v>44024</c:v>
                </c:pt>
                <c:pt idx="194">
                  <c:v>44025</c:v>
                </c:pt>
                <c:pt idx="195">
                  <c:v>44026</c:v>
                </c:pt>
                <c:pt idx="196">
                  <c:v>44027</c:v>
                </c:pt>
                <c:pt idx="197">
                  <c:v>44028</c:v>
                </c:pt>
                <c:pt idx="198">
                  <c:v>44029</c:v>
                </c:pt>
                <c:pt idx="199">
                  <c:v>44030</c:v>
                </c:pt>
                <c:pt idx="200">
                  <c:v>44031</c:v>
                </c:pt>
                <c:pt idx="201">
                  <c:v>44032</c:v>
                </c:pt>
                <c:pt idx="202">
                  <c:v>44033</c:v>
                </c:pt>
                <c:pt idx="203">
                  <c:v>44034</c:v>
                </c:pt>
                <c:pt idx="204">
                  <c:v>44035</c:v>
                </c:pt>
                <c:pt idx="205">
                  <c:v>44036</c:v>
                </c:pt>
                <c:pt idx="206">
                  <c:v>44037</c:v>
                </c:pt>
                <c:pt idx="207">
                  <c:v>44038</c:v>
                </c:pt>
                <c:pt idx="208">
                  <c:v>44039</c:v>
                </c:pt>
                <c:pt idx="209">
                  <c:v>44040</c:v>
                </c:pt>
                <c:pt idx="210">
                  <c:v>44041</c:v>
                </c:pt>
                <c:pt idx="211">
                  <c:v>44042</c:v>
                </c:pt>
                <c:pt idx="212">
                  <c:v>44043</c:v>
                </c:pt>
                <c:pt idx="213">
                  <c:v>44044</c:v>
                </c:pt>
                <c:pt idx="214">
                  <c:v>44045</c:v>
                </c:pt>
                <c:pt idx="215">
                  <c:v>44046</c:v>
                </c:pt>
                <c:pt idx="216">
                  <c:v>44047</c:v>
                </c:pt>
                <c:pt idx="217">
                  <c:v>44048</c:v>
                </c:pt>
                <c:pt idx="218">
                  <c:v>44049</c:v>
                </c:pt>
                <c:pt idx="219">
                  <c:v>44050</c:v>
                </c:pt>
                <c:pt idx="220">
                  <c:v>44051</c:v>
                </c:pt>
                <c:pt idx="221">
                  <c:v>44052</c:v>
                </c:pt>
                <c:pt idx="222">
                  <c:v>44053</c:v>
                </c:pt>
                <c:pt idx="223">
                  <c:v>44054</c:v>
                </c:pt>
                <c:pt idx="224">
                  <c:v>44055</c:v>
                </c:pt>
                <c:pt idx="225">
                  <c:v>44056</c:v>
                </c:pt>
                <c:pt idx="226">
                  <c:v>44057</c:v>
                </c:pt>
                <c:pt idx="227">
                  <c:v>44058</c:v>
                </c:pt>
                <c:pt idx="228">
                  <c:v>44059</c:v>
                </c:pt>
                <c:pt idx="229">
                  <c:v>44060</c:v>
                </c:pt>
                <c:pt idx="230">
                  <c:v>44061</c:v>
                </c:pt>
                <c:pt idx="231">
                  <c:v>44062</c:v>
                </c:pt>
                <c:pt idx="232">
                  <c:v>44063</c:v>
                </c:pt>
                <c:pt idx="233">
                  <c:v>44064</c:v>
                </c:pt>
                <c:pt idx="234">
                  <c:v>44065</c:v>
                </c:pt>
                <c:pt idx="235">
                  <c:v>44066</c:v>
                </c:pt>
                <c:pt idx="236">
                  <c:v>44067</c:v>
                </c:pt>
                <c:pt idx="237">
                  <c:v>44068</c:v>
                </c:pt>
                <c:pt idx="238">
                  <c:v>44069</c:v>
                </c:pt>
                <c:pt idx="239">
                  <c:v>44070</c:v>
                </c:pt>
                <c:pt idx="240">
                  <c:v>44071</c:v>
                </c:pt>
                <c:pt idx="241">
                  <c:v>44072</c:v>
                </c:pt>
                <c:pt idx="242">
                  <c:v>44073</c:v>
                </c:pt>
                <c:pt idx="243">
                  <c:v>44074</c:v>
                </c:pt>
                <c:pt idx="244">
                  <c:v>44075</c:v>
                </c:pt>
                <c:pt idx="245">
                  <c:v>44076</c:v>
                </c:pt>
                <c:pt idx="246">
                  <c:v>44077</c:v>
                </c:pt>
                <c:pt idx="247">
                  <c:v>44078</c:v>
                </c:pt>
                <c:pt idx="248">
                  <c:v>44079</c:v>
                </c:pt>
                <c:pt idx="249">
                  <c:v>44080</c:v>
                </c:pt>
                <c:pt idx="250">
                  <c:v>44081</c:v>
                </c:pt>
                <c:pt idx="251">
                  <c:v>44082</c:v>
                </c:pt>
                <c:pt idx="252">
                  <c:v>44083</c:v>
                </c:pt>
                <c:pt idx="253">
                  <c:v>44084</c:v>
                </c:pt>
                <c:pt idx="254">
                  <c:v>44085</c:v>
                </c:pt>
                <c:pt idx="255">
                  <c:v>44086</c:v>
                </c:pt>
                <c:pt idx="256">
                  <c:v>44087</c:v>
                </c:pt>
                <c:pt idx="257">
                  <c:v>44088</c:v>
                </c:pt>
                <c:pt idx="258">
                  <c:v>44089</c:v>
                </c:pt>
                <c:pt idx="259">
                  <c:v>44090</c:v>
                </c:pt>
                <c:pt idx="260">
                  <c:v>44091</c:v>
                </c:pt>
                <c:pt idx="261">
                  <c:v>44092</c:v>
                </c:pt>
                <c:pt idx="262">
                  <c:v>44093</c:v>
                </c:pt>
                <c:pt idx="263">
                  <c:v>44094</c:v>
                </c:pt>
                <c:pt idx="264">
                  <c:v>44095</c:v>
                </c:pt>
                <c:pt idx="265">
                  <c:v>44096</c:v>
                </c:pt>
                <c:pt idx="266">
                  <c:v>44097</c:v>
                </c:pt>
                <c:pt idx="267">
                  <c:v>44098</c:v>
                </c:pt>
                <c:pt idx="268">
                  <c:v>44099</c:v>
                </c:pt>
                <c:pt idx="269">
                  <c:v>44100</c:v>
                </c:pt>
                <c:pt idx="270">
                  <c:v>44101</c:v>
                </c:pt>
                <c:pt idx="271">
                  <c:v>44102</c:v>
                </c:pt>
                <c:pt idx="272">
                  <c:v>44103</c:v>
                </c:pt>
                <c:pt idx="273">
                  <c:v>44104</c:v>
                </c:pt>
                <c:pt idx="274">
                  <c:v>44105</c:v>
                </c:pt>
                <c:pt idx="275">
                  <c:v>44106</c:v>
                </c:pt>
                <c:pt idx="276">
                  <c:v>44107</c:v>
                </c:pt>
                <c:pt idx="277">
                  <c:v>44108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44114</c:v>
                </c:pt>
                <c:pt idx="284">
                  <c:v>44115</c:v>
                </c:pt>
                <c:pt idx="285">
                  <c:v>44116</c:v>
                </c:pt>
                <c:pt idx="286">
                  <c:v>44117</c:v>
                </c:pt>
                <c:pt idx="287">
                  <c:v>44118</c:v>
                </c:pt>
                <c:pt idx="288">
                  <c:v>44119</c:v>
                </c:pt>
                <c:pt idx="289">
                  <c:v>44120</c:v>
                </c:pt>
                <c:pt idx="290">
                  <c:v>44121</c:v>
                </c:pt>
                <c:pt idx="291">
                  <c:v>44122</c:v>
                </c:pt>
                <c:pt idx="292">
                  <c:v>44123</c:v>
                </c:pt>
                <c:pt idx="293">
                  <c:v>44124</c:v>
                </c:pt>
                <c:pt idx="294">
                  <c:v>44125</c:v>
                </c:pt>
                <c:pt idx="295">
                  <c:v>44126</c:v>
                </c:pt>
                <c:pt idx="296">
                  <c:v>44127</c:v>
                </c:pt>
                <c:pt idx="297">
                  <c:v>44128</c:v>
                </c:pt>
                <c:pt idx="298">
                  <c:v>44129</c:v>
                </c:pt>
                <c:pt idx="299">
                  <c:v>44130</c:v>
                </c:pt>
                <c:pt idx="300">
                  <c:v>44131</c:v>
                </c:pt>
                <c:pt idx="301">
                  <c:v>44132</c:v>
                </c:pt>
                <c:pt idx="302">
                  <c:v>44133</c:v>
                </c:pt>
                <c:pt idx="303">
                  <c:v>44134</c:v>
                </c:pt>
                <c:pt idx="304">
                  <c:v>44135</c:v>
                </c:pt>
                <c:pt idx="305">
                  <c:v>44136</c:v>
                </c:pt>
                <c:pt idx="306">
                  <c:v>44137</c:v>
                </c:pt>
                <c:pt idx="307">
                  <c:v>44138</c:v>
                </c:pt>
                <c:pt idx="308">
                  <c:v>44139</c:v>
                </c:pt>
                <c:pt idx="309">
                  <c:v>44140</c:v>
                </c:pt>
                <c:pt idx="310">
                  <c:v>44141</c:v>
                </c:pt>
                <c:pt idx="311">
                  <c:v>44142</c:v>
                </c:pt>
                <c:pt idx="312">
                  <c:v>44143</c:v>
                </c:pt>
                <c:pt idx="313">
                  <c:v>44144</c:v>
                </c:pt>
                <c:pt idx="314">
                  <c:v>44145</c:v>
                </c:pt>
                <c:pt idx="315">
                  <c:v>44146</c:v>
                </c:pt>
                <c:pt idx="316">
                  <c:v>44147</c:v>
                </c:pt>
                <c:pt idx="317">
                  <c:v>44148</c:v>
                </c:pt>
                <c:pt idx="318">
                  <c:v>44149</c:v>
                </c:pt>
                <c:pt idx="319">
                  <c:v>44150</c:v>
                </c:pt>
                <c:pt idx="320">
                  <c:v>44151</c:v>
                </c:pt>
                <c:pt idx="321">
                  <c:v>44152</c:v>
                </c:pt>
                <c:pt idx="322">
                  <c:v>44153</c:v>
                </c:pt>
                <c:pt idx="323">
                  <c:v>44154</c:v>
                </c:pt>
                <c:pt idx="324">
                  <c:v>44155</c:v>
                </c:pt>
                <c:pt idx="325">
                  <c:v>44156</c:v>
                </c:pt>
                <c:pt idx="326">
                  <c:v>44157</c:v>
                </c:pt>
                <c:pt idx="327">
                  <c:v>44158</c:v>
                </c:pt>
                <c:pt idx="328">
                  <c:v>44159</c:v>
                </c:pt>
                <c:pt idx="329">
                  <c:v>44160</c:v>
                </c:pt>
                <c:pt idx="330">
                  <c:v>44161</c:v>
                </c:pt>
                <c:pt idx="331">
                  <c:v>44162</c:v>
                </c:pt>
                <c:pt idx="332">
                  <c:v>44163</c:v>
                </c:pt>
                <c:pt idx="333">
                  <c:v>44164</c:v>
                </c:pt>
                <c:pt idx="334">
                  <c:v>44165</c:v>
                </c:pt>
                <c:pt idx="335">
                  <c:v>44166</c:v>
                </c:pt>
                <c:pt idx="336">
                  <c:v>44167</c:v>
                </c:pt>
                <c:pt idx="337">
                  <c:v>44168</c:v>
                </c:pt>
                <c:pt idx="338">
                  <c:v>44169</c:v>
                </c:pt>
                <c:pt idx="339">
                  <c:v>44170</c:v>
                </c:pt>
                <c:pt idx="340">
                  <c:v>44171</c:v>
                </c:pt>
                <c:pt idx="341">
                  <c:v>44172</c:v>
                </c:pt>
                <c:pt idx="342">
                  <c:v>44173</c:v>
                </c:pt>
                <c:pt idx="343">
                  <c:v>44174</c:v>
                </c:pt>
                <c:pt idx="344">
                  <c:v>44175</c:v>
                </c:pt>
                <c:pt idx="345">
                  <c:v>44176</c:v>
                </c:pt>
                <c:pt idx="346">
                  <c:v>44177</c:v>
                </c:pt>
                <c:pt idx="347">
                  <c:v>44178</c:v>
                </c:pt>
                <c:pt idx="348">
                  <c:v>44179</c:v>
                </c:pt>
                <c:pt idx="349">
                  <c:v>44180</c:v>
                </c:pt>
                <c:pt idx="350">
                  <c:v>44181</c:v>
                </c:pt>
                <c:pt idx="351">
                  <c:v>44182</c:v>
                </c:pt>
                <c:pt idx="352">
                  <c:v>44183</c:v>
                </c:pt>
                <c:pt idx="353">
                  <c:v>44184</c:v>
                </c:pt>
                <c:pt idx="354">
                  <c:v>44185</c:v>
                </c:pt>
                <c:pt idx="355">
                  <c:v>44186</c:v>
                </c:pt>
                <c:pt idx="356">
                  <c:v>44187</c:v>
                </c:pt>
                <c:pt idx="357">
                  <c:v>44188</c:v>
                </c:pt>
                <c:pt idx="358">
                  <c:v>44189</c:v>
                </c:pt>
                <c:pt idx="359">
                  <c:v>44190</c:v>
                </c:pt>
                <c:pt idx="360">
                  <c:v>44191</c:v>
                </c:pt>
                <c:pt idx="361">
                  <c:v>44192</c:v>
                </c:pt>
                <c:pt idx="362">
                  <c:v>44193</c:v>
                </c:pt>
                <c:pt idx="363">
                  <c:v>44194</c:v>
                </c:pt>
                <c:pt idx="364">
                  <c:v>44195</c:v>
                </c:pt>
                <c:pt idx="365">
                  <c:v>44196</c:v>
                </c:pt>
              </c:numCache>
            </c:numRef>
          </c:cat>
          <c:val>
            <c:numRef>
              <c:f>'3.1'!$P$7:$P$372</c:f>
              <c:numCache>
                <c:formatCode>#,##0</c:formatCode>
                <c:ptCount val="366"/>
                <c:pt idx="0">
                  <c:v>22773.577000000001</c:v>
                </c:pt>
                <c:pt idx="1">
                  <c:v>26143.251</c:v>
                </c:pt>
                <c:pt idx="2">
                  <c:v>25608.089</c:v>
                </c:pt>
                <c:pt idx="3">
                  <c:v>21263.727999999999</c:v>
                </c:pt>
                <c:pt idx="4">
                  <c:v>22277.417000000001</c:v>
                </c:pt>
                <c:pt idx="5">
                  <c:v>22766.223999999998</c:v>
                </c:pt>
                <c:pt idx="6">
                  <c:v>25420.719000000001</c:v>
                </c:pt>
                <c:pt idx="7">
                  <c:v>25528.609</c:v>
                </c:pt>
                <c:pt idx="8">
                  <c:v>23241.170999999998</c:v>
                </c:pt>
                <c:pt idx="9">
                  <c:v>19855.947</c:v>
                </c:pt>
                <c:pt idx="10">
                  <c:v>19658.395</c:v>
                </c:pt>
                <c:pt idx="11">
                  <c:v>21776.667000000001</c:v>
                </c:pt>
                <c:pt idx="12">
                  <c:v>23318.953000000001</c:v>
                </c:pt>
                <c:pt idx="13">
                  <c:v>24501.153999999999</c:v>
                </c:pt>
                <c:pt idx="14">
                  <c:v>25934.149000000001</c:v>
                </c:pt>
                <c:pt idx="15">
                  <c:v>25901.628000000001</c:v>
                </c:pt>
                <c:pt idx="16">
                  <c:v>27009.759999999998</c:v>
                </c:pt>
                <c:pt idx="17">
                  <c:v>25340.297999999999</c:v>
                </c:pt>
                <c:pt idx="18">
                  <c:v>25067.055</c:v>
                </c:pt>
                <c:pt idx="19">
                  <c:v>25977.011999999999</c:v>
                </c:pt>
                <c:pt idx="20">
                  <c:v>25504.579000000002</c:v>
                </c:pt>
                <c:pt idx="21">
                  <c:v>27233.212</c:v>
                </c:pt>
                <c:pt idx="22">
                  <c:v>26116.560000000001</c:v>
                </c:pt>
                <c:pt idx="23">
                  <c:v>25335.473000000002</c:v>
                </c:pt>
                <c:pt idx="24">
                  <c:v>25387.535</c:v>
                </c:pt>
                <c:pt idx="25">
                  <c:v>26673.184000000001</c:v>
                </c:pt>
                <c:pt idx="26">
                  <c:v>27989.663</c:v>
                </c:pt>
                <c:pt idx="27">
                  <c:v>27620.675999999999</c:v>
                </c:pt>
                <c:pt idx="28">
                  <c:v>28545.636999999999</c:v>
                </c:pt>
                <c:pt idx="29">
                  <c:v>26761.276999999998</c:v>
                </c:pt>
                <c:pt idx="30">
                  <c:v>21257.315999999999</c:v>
                </c:pt>
                <c:pt idx="31">
                  <c:v>13486.108</c:v>
                </c:pt>
                <c:pt idx="32">
                  <c:v>12488.606</c:v>
                </c:pt>
                <c:pt idx="33">
                  <c:v>12810.558999999999</c:v>
                </c:pt>
                <c:pt idx="34">
                  <c:v>20390.905999999999</c:v>
                </c:pt>
                <c:pt idx="35">
                  <c:v>22815.376</c:v>
                </c:pt>
                <c:pt idx="36">
                  <c:v>24384.316999999999</c:v>
                </c:pt>
                <c:pt idx="37">
                  <c:v>19755.598000000002</c:v>
                </c:pt>
                <c:pt idx="38">
                  <c:v>14580.205</c:v>
                </c:pt>
                <c:pt idx="39">
                  <c:v>14170.531000000001</c:v>
                </c:pt>
                <c:pt idx="40">
                  <c:v>14844.669</c:v>
                </c:pt>
                <c:pt idx="41">
                  <c:v>15355.66</c:v>
                </c:pt>
                <c:pt idx="42">
                  <c:v>15034.165999999999</c:v>
                </c:pt>
                <c:pt idx="43">
                  <c:v>16132.286</c:v>
                </c:pt>
                <c:pt idx="44">
                  <c:v>13435.558999999999</c:v>
                </c:pt>
                <c:pt idx="45">
                  <c:v>9572.5689999999995</c:v>
                </c:pt>
                <c:pt idx="46">
                  <c:v>7091.7960000000003</c:v>
                </c:pt>
                <c:pt idx="47">
                  <c:v>10986.582</c:v>
                </c:pt>
                <c:pt idx="48">
                  <c:v>10375.046</c:v>
                </c:pt>
                <c:pt idx="49">
                  <c:v>9943.2109999999993</c:v>
                </c:pt>
                <c:pt idx="50">
                  <c:v>12759.552</c:v>
                </c:pt>
                <c:pt idx="51">
                  <c:v>11664.277</c:v>
                </c:pt>
                <c:pt idx="52">
                  <c:v>8706.6319999999996</c:v>
                </c:pt>
                <c:pt idx="53">
                  <c:v>10898.950999999999</c:v>
                </c:pt>
                <c:pt idx="54">
                  <c:v>14293.425999999999</c:v>
                </c:pt>
                <c:pt idx="55">
                  <c:v>15258.718000000001</c:v>
                </c:pt>
                <c:pt idx="56">
                  <c:v>16401.456999999999</c:v>
                </c:pt>
                <c:pt idx="57">
                  <c:v>17316.88</c:v>
                </c:pt>
                <c:pt idx="58">
                  <c:v>18301.52</c:v>
                </c:pt>
                <c:pt idx="59">
                  <c:v>16888.185000000001</c:v>
                </c:pt>
                <c:pt idx="60">
                  <c:v>14654.641</c:v>
                </c:pt>
                <c:pt idx="61">
                  <c:v>18162.59</c:v>
                </c:pt>
                <c:pt idx="62">
                  <c:v>25585.683000000001</c:v>
                </c:pt>
                <c:pt idx="63">
                  <c:v>27480.026999999998</c:v>
                </c:pt>
                <c:pt idx="64">
                  <c:v>29630.861000000001</c:v>
                </c:pt>
                <c:pt idx="65">
                  <c:v>28258.573</c:v>
                </c:pt>
                <c:pt idx="66">
                  <c:v>25030.62</c:v>
                </c:pt>
                <c:pt idx="67">
                  <c:v>25139.059000000001</c:v>
                </c:pt>
                <c:pt idx="68">
                  <c:v>21618.053</c:v>
                </c:pt>
                <c:pt idx="69">
                  <c:v>19550.244999999999</c:v>
                </c:pt>
                <c:pt idx="70">
                  <c:v>19298.939999999999</c:v>
                </c:pt>
                <c:pt idx="71">
                  <c:v>19189.853999999999</c:v>
                </c:pt>
                <c:pt idx="72">
                  <c:v>19152.817999999999</c:v>
                </c:pt>
                <c:pt idx="73">
                  <c:v>20129.096000000001</c:v>
                </c:pt>
                <c:pt idx="74">
                  <c:v>21081.163</c:v>
                </c:pt>
                <c:pt idx="75">
                  <c:v>19189.806</c:v>
                </c:pt>
                <c:pt idx="76">
                  <c:v>16796.607</c:v>
                </c:pt>
                <c:pt idx="77">
                  <c:v>16375.987999999999</c:v>
                </c:pt>
                <c:pt idx="78">
                  <c:v>16858.909</c:v>
                </c:pt>
                <c:pt idx="79">
                  <c:v>18045.771000000001</c:v>
                </c:pt>
                <c:pt idx="80">
                  <c:v>18538.168000000001</c:v>
                </c:pt>
                <c:pt idx="81">
                  <c:v>21399.851999999999</c:v>
                </c:pt>
                <c:pt idx="82">
                  <c:v>23352.647000000001</c:v>
                </c:pt>
                <c:pt idx="83">
                  <c:v>23975.425999999999</c:v>
                </c:pt>
                <c:pt idx="84">
                  <c:v>22520.809000000001</c:v>
                </c:pt>
                <c:pt idx="85">
                  <c:v>21186.831999999999</c:v>
                </c:pt>
                <c:pt idx="86">
                  <c:v>17228.256000000001</c:v>
                </c:pt>
                <c:pt idx="87">
                  <c:v>17928.93</c:v>
                </c:pt>
                <c:pt idx="88">
                  <c:v>17638.356</c:v>
                </c:pt>
                <c:pt idx="89">
                  <c:v>22588</c:v>
                </c:pt>
                <c:pt idx="90">
                  <c:v>23118.378000000001</c:v>
                </c:pt>
                <c:pt idx="91">
                  <c:v>12304.727000000001</c:v>
                </c:pt>
                <c:pt idx="92">
                  <c:v>6544.8040000000001</c:v>
                </c:pt>
                <c:pt idx="93">
                  <c:v>5943.3959999999997</c:v>
                </c:pt>
                <c:pt idx="94">
                  <c:v>2757.5509999999999</c:v>
                </c:pt>
                <c:pt idx="95">
                  <c:v>2472.779</c:v>
                </c:pt>
                <c:pt idx="96">
                  <c:v>1356.8440000000001</c:v>
                </c:pt>
                <c:pt idx="97">
                  <c:v>472.20600000000002</c:v>
                </c:pt>
                <c:pt idx="98">
                  <c:v>355.13900000000001</c:v>
                </c:pt>
                <c:pt idx="99">
                  <c:v>0</c:v>
                </c:pt>
                <c:pt idx="100">
                  <c:v>0</c:v>
                </c:pt>
                <c:pt idx="101">
                  <c:v>935.25300000000004</c:v>
                </c:pt>
                <c:pt idx="102">
                  <c:v>1024.703</c:v>
                </c:pt>
                <c:pt idx="103">
                  <c:v>1024.442</c:v>
                </c:pt>
                <c:pt idx="104">
                  <c:v>1709.3989999999999</c:v>
                </c:pt>
                <c:pt idx="105">
                  <c:v>2887.7710000000002</c:v>
                </c:pt>
                <c:pt idx="106">
                  <c:v>934.75900000000001</c:v>
                </c:pt>
                <c:pt idx="107">
                  <c:v>935.33299999999997</c:v>
                </c:pt>
                <c:pt idx="108">
                  <c:v>936.33600000000001</c:v>
                </c:pt>
                <c:pt idx="109">
                  <c:v>926.50099999999998</c:v>
                </c:pt>
                <c:pt idx="110">
                  <c:v>922.029</c:v>
                </c:pt>
                <c:pt idx="111">
                  <c:v>915.52200000000005</c:v>
                </c:pt>
                <c:pt idx="112">
                  <c:v>0.27200000000000002</c:v>
                </c:pt>
                <c:pt idx="113">
                  <c:v>0.55900000000000005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1860.9839999999999</c:v>
                </c:pt>
                <c:pt idx="133">
                  <c:v>1950.8050000000001</c:v>
                </c:pt>
                <c:pt idx="134">
                  <c:v>701.16</c:v>
                </c:pt>
                <c:pt idx="135">
                  <c:v>69.382999999999996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149.48400000000001</c:v>
                </c:pt>
                <c:pt idx="147">
                  <c:v>370.66</c:v>
                </c:pt>
                <c:pt idx="148">
                  <c:v>0</c:v>
                </c:pt>
                <c:pt idx="149">
                  <c:v>1532.5940000000001</c:v>
                </c:pt>
                <c:pt idx="150">
                  <c:v>0</c:v>
                </c:pt>
                <c:pt idx="151">
                  <c:v>163.50899999999999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1033.0319999999999</c:v>
                </c:pt>
                <c:pt idx="156">
                  <c:v>796.66800000000001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1819.65</c:v>
                </c:pt>
                <c:pt idx="168">
                  <c:v>2065.252</c:v>
                </c:pt>
                <c:pt idx="169">
                  <c:v>2401.665</c:v>
                </c:pt>
                <c:pt idx="170">
                  <c:v>2371.6790000000001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64.191000000000003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910.81899999999996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1E-3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1500.6420000000001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1483.8589999999999</c:v>
                </c:pt>
                <c:pt idx="286">
                  <c:v>2596.817</c:v>
                </c:pt>
                <c:pt idx="287">
                  <c:v>3342.7049999999999</c:v>
                </c:pt>
                <c:pt idx="288">
                  <c:v>3874.4450000000002</c:v>
                </c:pt>
                <c:pt idx="289">
                  <c:v>6085.3459999999995</c:v>
                </c:pt>
                <c:pt idx="290">
                  <c:v>5635.73</c:v>
                </c:pt>
                <c:pt idx="291">
                  <c:v>4988.6080000000002</c:v>
                </c:pt>
                <c:pt idx="292">
                  <c:v>4320.5839999999998</c:v>
                </c:pt>
                <c:pt idx="293">
                  <c:v>2432.7649999999999</c:v>
                </c:pt>
                <c:pt idx="294">
                  <c:v>1436.433</c:v>
                </c:pt>
                <c:pt idx="295">
                  <c:v>2432.6619999999998</c:v>
                </c:pt>
                <c:pt idx="296">
                  <c:v>2422.3789999999999</c:v>
                </c:pt>
                <c:pt idx="297">
                  <c:v>1691.982</c:v>
                </c:pt>
                <c:pt idx="298">
                  <c:v>1986.8679999999999</c:v>
                </c:pt>
                <c:pt idx="299">
                  <c:v>3707.4859999999999</c:v>
                </c:pt>
                <c:pt idx="300">
                  <c:v>4622.0439999999999</c:v>
                </c:pt>
                <c:pt idx="301">
                  <c:v>6335.8680000000004</c:v>
                </c:pt>
                <c:pt idx="302">
                  <c:v>8214.1479999999992</c:v>
                </c:pt>
                <c:pt idx="303">
                  <c:v>8409.8510000000006</c:v>
                </c:pt>
                <c:pt idx="304">
                  <c:v>6170.4210000000003</c:v>
                </c:pt>
                <c:pt idx="305">
                  <c:v>6922.47</c:v>
                </c:pt>
                <c:pt idx="306">
                  <c:v>3202.3009999999999</c:v>
                </c:pt>
                <c:pt idx="307">
                  <c:v>3277.3960000000002</c:v>
                </c:pt>
                <c:pt idx="308">
                  <c:v>8517.4349999999995</c:v>
                </c:pt>
                <c:pt idx="309">
                  <c:v>13480.078</c:v>
                </c:pt>
                <c:pt idx="310">
                  <c:v>10529.069</c:v>
                </c:pt>
                <c:pt idx="311">
                  <c:v>8007.8280000000004</c:v>
                </c:pt>
                <c:pt idx="312">
                  <c:v>8094.1790000000001</c:v>
                </c:pt>
                <c:pt idx="313">
                  <c:v>7682.549</c:v>
                </c:pt>
                <c:pt idx="314">
                  <c:v>9859.2980000000007</c:v>
                </c:pt>
                <c:pt idx="315">
                  <c:v>11826.424000000001</c:v>
                </c:pt>
                <c:pt idx="316">
                  <c:v>13559.446</c:v>
                </c:pt>
                <c:pt idx="317">
                  <c:v>13548.575999999999</c:v>
                </c:pt>
                <c:pt idx="318">
                  <c:v>6007.7250000000004</c:v>
                </c:pt>
                <c:pt idx="319">
                  <c:v>5707.5950000000003</c:v>
                </c:pt>
                <c:pt idx="320">
                  <c:v>6303.56</c:v>
                </c:pt>
                <c:pt idx="321">
                  <c:v>9019.6170000000002</c:v>
                </c:pt>
                <c:pt idx="322">
                  <c:v>10741.593000000001</c:v>
                </c:pt>
                <c:pt idx="323">
                  <c:v>11767.495000000001</c:v>
                </c:pt>
                <c:pt idx="324">
                  <c:v>15363.119000000001</c:v>
                </c:pt>
                <c:pt idx="325">
                  <c:v>15848.852000000001</c:v>
                </c:pt>
                <c:pt idx="326">
                  <c:v>15121.727000000001</c:v>
                </c:pt>
                <c:pt idx="327">
                  <c:v>17433.538</c:v>
                </c:pt>
                <c:pt idx="328">
                  <c:v>27931.382000000001</c:v>
                </c:pt>
                <c:pt idx="329">
                  <c:v>26921.518</c:v>
                </c:pt>
                <c:pt idx="330">
                  <c:v>29311.870999999999</c:v>
                </c:pt>
                <c:pt idx="331">
                  <c:v>24699.785</c:v>
                </c:pt>
                <c:pt idx="332">
                  <c:v>24609.216</c:v>
                </c:pt>
                <c:pt idx="333">
                  <c:v>26116.812999999998</c:v>
                </c:pt>
                <c:pt idx="334">
                  <c:v>28565.851999999999</c:v>
                </c:pt>
                <c:pt idx="335">
                  <c:v>28186.199000000001</c:v>
                </c:pt>
                <c:pt idx="336">
                  <c:v>31277.66</c:v>
                </c:pt>
                <c:pt idx="337">
                  <c:v>30262.537</c:v>
                </c:pt>
                <c:pt idx="338">
                  <c:v>27955.919000000002</c:v>
                </c:pt>
                <c:pt idx="339">
                  <c:v>22668.561000000002</c:v>
                </c:pt>
                <c:pt idx="340">
                  <c:v>19737.556</c:v>
                </c:pt>
                <c:pt idx="341">
                  <c:v>23486.737000000001</c:v>
                </c:pt>
                <c:pt idx="342">
                  <c:v>23046.809000000001</c:v>
                </c:pt>
                <c:pt idx="343">
                  <c:v>19828.951000000001</c:v>
                </c:pt>
                <c:pt idx="344">
                  <c:v>23250.098000000002</c:v>
                </c:pt>
                <c:pt idx="345">
                  <c:v>23964.513999999999</c:v>
                </c:pt>
                <c:pt idx="346">
                  <c:v>22718.121999999999</c:v>
                </c:pt>
                <c:pt idx="347">
                  <c:v>20171.210999999999</c:v>
                </c:pt>
                <c:pt idx="348">
                  <c:v>21478.785</c:v>
                </c:pt>
                <c:pt idx="349">
                  <c:v>19182.706999999999</c:v>
                </c:pt>
                <c:pt idx="350">
                  <c:v>18895.685000000001</c:v>
                </c:pt>
                <c:pt idx="351">
                  <c:v>19960.637999999999</c:v>
                </c:pt>
                <c:pt idx="352">
                  <c:v>19379.974999999999</c:v>
                </c:pt>
                <c:pt idx="353">
                  <c:v>19372.682000000001</c:v>
                </c:pt>
                <c:pt idx="354">
                  <c:v>18300.623</c:v>
                </c:pt>
                <c:pt idx="355">
                  <c:v>18838.843000000001</c:v>
                </c:pt>
                <c:pt idx="356">
                  <c:v>17453.014999999999</c:v>
                </c:pt>
                <c:pt idx="357">
                  <c:v>14395.545</c:v>
                </c:pt>
                <c:pt idx="358">
                  <c:v>13266.537</c:v>
                </c:pt>
                <c:pt idx="359">
                  <c:v>13246.47</c:v>
                </c:pt>
                <c:pt idx="360">
                  <c:v>13510.505999999999</c:v>
                </c:pt>
                <c:pt idx="361">
                  <c:v>14197.102999999999</c:v>
                </c:pt>
                <c:pt idx="362">
                  <c:v>17117.108</c:v>
                </c:pt>
                <c:pt idx="363">
                  <c:v>19988.853999999999</c:v>
                </c:pt>
                <c:pt idx="364">
                  <c:v>20177.300999999999</c:v>
                </c:pt>
                <c:pt idx="365">
                  <c:v>18632.330999999998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3D-4ECD-A976-28E5EF444CDF}"/>
            </c:ext>
          </c:extLst>
        </c:ser>
        <c:ser>
          <c:idx val="1"/>
          <c:order val="1"/>
          <c:tx>
            <c:strRef>
              <c:f>'3.1'!$Q$6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  <a:alpha val="90000"/>
              </a:schemeClr>
            </a:solidFill>
          </c:spPr>
          <c:invertIfNegative val="0"/>
          <c:cat>
            <c:numRef>
              <c:f>'3.1'!$M$7:$M$372</c:f>
              <c:numCache>
                <c:formatCode>d/m;@</c:formatCode>
                <c:ptCount val="366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  <c:pt idx="91">
                  <c:v>43922</c:v>
                </c:pt>
                <c:pt idx="92">
                  <c:v>43923</c:v>
                </c:pt>
                <c:pt idx="93">
                  <c:v>43924</c:v>
                </c:pt>
                <c:pt idx="94">
                  <c:v>43925</c:v>
                </c:pt>
                <c:pt idx="95">
                  <c:v>43926</c:v>
                </c:pt>
                <c:pt idx="96">
                  <c:v>43927</c:v>
                </c:pt>
                <c:pt idx="97">
                  <c:v>43928</c:v>
                </c:pt>
                <c:pt idx="98">
                  <c:v>43929</c:v>
                </c:pt>
                <c:pt idx="99">
                  <c:v>43930</c:v>
                </c:pt>
                <c:pt idx="100">
                  <c:v>43931</c:v>
                </c:pt>
                <c:pt idx="101">
                  <c:v>43932</c:v>
                </c:pt>
                <c:pt idx="102">
                  <c:v>43933</c:v>
                </c:pt>
                <c:pt idx="103">
                  <c:v>43934</c:v>
                </c:pt>
                <c:pt idx="104">
                  <c:v>43935</c:v>
                </c:pt>
                <c:pt idx="105">
                  <c:v>43936</c:v>
                </c:pt>
                <c:pt idx="106">
                  <c:v>43937</c:v>
                </c:pt>
                <c:pt idx="107">
                  <c:v>43938</c:v>
                </c:pt>
                <c:pt idx="108">
                  <c:v>43939</c:v>
                </c:pt>
                <c:pt idx="109">
                  <c:v>43940</c:v>
                </c:pt>
                <c:pt idx="110">
                  <c:v>43941</c:v>
                </c:pt>
                <c:pt idx="111">
                  <c:v>43942</c:v>
                </c:pt>
                <c:pt idx="112">
                  <c:v>43943</c:v>
                </c:pt>
                <c:pt idx="113">
                  <c:v>43944</c:v>
                </c:pt>
                <c:pt idx="114">
                  <c:v>43945</c:v>
                </c:pt>
                <c:pt idx="115">
                  <c:v>43946</c:v>
                </c:pt>
                <c:pt idx="116">
                  <c:v>43947</c:v>
                </c:pt>
                <c:pt idx="117">
                  <c:v>43948</c:v>
                </c:pt>
                <c:pt idx="118">
                  <c:v>43949</c:v>
                </c:pt>
                <c:pt idx="119">
                  <c:v>43950</c:v>
                </c:pt>
                <c:pt idx="120">
                  <c:v>43951</c:v>
                </c:pt>
                <c:pt idx="121">
                  <c:v>43952</c:v>
                </c:pt>
                <c:pt idx="122">
                  <c:v>43953</c:v>
                </c:pt>
                <c:pt idx="123">
                  <c:v>43954</c:v>
                </c:pt>
                <c:pt idx="124">
                  <c:v>43955</c:v>
                </c:pt>
                <c:pt idx="125">
                  <c:v>43956</c:v>
                </c:pt>
                <c:pt idx="126">
                  <c:v>43957</c:v>
                </c:pt>
                <c:pt idx="127">
                  <c:v>43958</c:v>
                </c:pt>
                <c:pt idx="128">
                  <c:v>43959</c:v>
                </c:pt>
                <c:pt idx="129">
                  <c:v>43960</c:v>
                </c:pt>
                <c:pt idx="130">
                  <c:v>43961</c:v>
                </c:pt>
                <c:pt idx="131">
                  <c:v>43962</c:v>
                </c:pt>
                <c:pt idx="132">
                  <c:v>43963</c:v>
                </c:pt>
                <c:pt idx="133">
                  <c:v>43964</c:v>
                </c:pt>
                <c:pt idx="134">
                  <c:v>43965</c:v>
                </c:pt>
                <c:pt idx="135">
                  <c:v>43966</c:v>
                </c:pt>
                <c:pt idx="136">
                  <c:v>43967</c:v>
                </c:pt>
                <c:pt idx="137">
                  <c:v>43968</c:v>
                </c:pt>
                <c:pt idx="138">
                  <c:v>43969</c:v>
                </c:pt>
                <c:pt idx="139">
                  <c:v>43970</c:v>
                </c:pt>
                <c:pt idx="140">
                  <c:v>43971</c:v>
                </c:pt>
                <c:pt idx="141">
                  <c:v>43972</c:v>
                </c:pt>
                <c:pt idx="142">
                  <c:v>43973</c:v>
                </c:pt>
                <c:pt idx="143">
                  <c:v>43974</c:v>
                </c:pt>
                <c:pt idx="144">
                  <c:v>43975</c:v>
                </c:pt>
                <c:pt idx="145">
                  <c:v>43976</c:v>
                </c:pt>
                <c:pt idx="146">
                  <c:v>43977</c:v>
                </c:pt>
                <c:pt idx="147">
                  <c:v>43978</c:v>
                </c:pt>
                <c:pt idx="148">
                  <c:v>43979</c:v>
                </c:pt>
                <c:pt idx="149">
                  <c:v>43980</c:v>
                </c:pt>
                <c:pt idx="150">
                  <c:v>43981</c:v>
                </c:pt>
                <c:pt idx="151">
                  <c:v>43982</c:v>
                </c:pt>
                <c:pt idx="152">
                  <c:v>43983</c:v>
                </c:pt>
                <c:pt idx="153">
                  <c:v>43984</c:v>
                </c:pt>
                <c:pt idx="154">
                  <c:v>43985</c:v>
                </c:pt>
                <c:pt idx="155">
                  <c:v>43986</c:v>
                </c:pt>
                <c:pt idx="156">
                  <c:v>43987</c:v>
                </c:pt>
                <c:pt idx="157">
                  <c:v>43988</c:v>
                </c:pt>
                <c:pt idx="158">
                  <c:v>43989</c:v>
                </c:pt>
                <c:pt idx="159">
                  <c:v>43990</c:v>
                </c:pt>
                <c:pt idx="160">
                  <c:v>43991</c:v>
                </c:pt>
                <c:pt idx="161">
                  <c:v>43992</c:v>
                </c:pt>
                <c:pt idx="162">
                  <c:v>43993</c:v>
                </c:pt>
                <c:pt idx="163">
                  <c:v>43994</c:v>
                </c:pt>
                <c:pt idx="164">
                  <c:v>43995</c:v>
                </c:pt>
                <c:pt idx="165">
                  <c:v>43996</c:v>
                </c:pt>
                <c:pt idx="166">
                  <c:v>43997</c:v>
                </c:pt>
                <c:pt idx="167">
                  <c:v>43998</c:v>
                </c:pt>
                <c:pt idx="168">
                  <c:v>43999</c:v>
                </c:pt>
                <c:pt idx="169">
                  <c:v>44000</c:v>
                </c:pt>
                <c:pt idx="170">
                  <c:v>44001</c:v>
                </c:pt>
                <c:pt idx="171">
                  <c:v>44002</c:v>
                </c:pt>
                <c:pt idx="172">
                  <c:v>44003</c:v>
                </c:pt>
                <c:pt idx="173">
                  <c:v>44004</c:v>
                </c:pt>
                <c:pt idx="174">
                  <c:v>44005</c:v>
                </c:pt>
                <c:pt idx="175">
                  <c:v>44006</c:v>
                </c:pt>
                <c:pt idx="176">
                  <c:v>44007</c:v>
                </c:pt>
                <c:pt idx="177">
                  <c:v>44008</c:v>
                </c:pt>
                <c:pt idx="178">
                  <c:v>44009</c:v>
                </c:pt>
                <c:pt idx="179">
                  <c:v>44010</c:v>
                </c:pt>
                <c:pt idx="180">
                  <c:v>44011</c:v>
                </c:pt>
                <c:pt idx="181">
                  <c:v>44012</c:v>
                </c:pt>
                <c:pt idx="182">
                  <c:v>44013</c:v>
                </c:pt>
                <c:pt idx="183">
                  <c:v>44014</c:v>
                </c:pt>
                <c:pt idx="184">
                  <c:v>44015</c:v>
                </c:pt>
                <c:pt idx="185">
                  <c:v>44016</c:v>
                </c:pt>
                <c:pt idx="186">
                  <c:v>44017</c:v>
                </c:pt>
                <c:pt idx="187">
                  <c:v>44018</c:v>
                </c:pt>
                <c:pt idx="188">
                  <c:v>44019</c:v>
                </c:pt>
                <c:pt idx="189">
                  <c:v>44020</c:v>
                </c:pt>
                <c:pt idx="190">
                  <c:v>44021</c:v>
                </c:pt>
                <c:pt idx="191">
                  <c:v>44022</c:v>
                </c:pt>
                <c:pt idx="192">
                  <c:v>44023</c:v>
                </c:pt>
                <c:pt idx="193">
                  <c:v>44024</c:v>
                </c:pt>
                <c:pt idx="194">
                  <c:v>44025</c:v>
                </c:pt>
                <c:pt idx="195">
                  <c:v>44026</c:v>
                </c:pt>
                <c:pt idx="196">
                  <c:v>44027</c:v>
                </c:pt>
                <c:pt idx="197">
                  <c:v>44028</c:v>
                </c:pt>
                <c:pt idx="198">
                  <c:v>44029</c:v>
                </c:pt>
                <c:pt idx="199">
                  <c:v>44030</c:v>
                </c:pt>
                <c:pt idx="200">
                  <c:v>44031</c:v>
                </c:pt>
                <c:pt idx="201">
                  <c:v>44032</c:v>
                </c:pt>
                <c:pt idx="202">
                  <c:v>44033</c:v>
                </c:pt>
                <c:pt idx="203">
                  <c:v>44034</c:v>
                </c:pt>
                <c:pt idx="204">
                  <c:v>44035</c:v>
                </c:pt>
                <c:pt idx="205">
                  <c:v>44036</c:v>
                </c:pt>
                <c:pt idx="206">
                  <c:v>44037</c:v>
                </c:pt>
                <c:pt idx="207">
                  <c:v>44038</c:v>
                </c:pt>
                <c:pt idx="208">
                  <c:v>44039</c:v>
                </c:pt>
                <c:pt idx="209">
                  <c:v>44040</c:v>
                </c:pt>
                <c:pt idx="210">
                  <c:v>44041</c:v>
                </c:pt>
                <c:pt idx="211">
                  <c:v>44042</c:v>
                </c:pt>
                <c:pt idx="212">
                  <c:v>44043</c:v>
                </c:pt>
                <c:pt idx="213">
                  <c:v>44044</c:v>
                </c:pt>
                <c:pt idx="214">
                  <c:v>44045</c:v>
                </c:pt>
                <c:pt idx="215">
                  <c:v>44046</c:v>
                </c:pt>
                <c:pt idx="216">
                  <c:v>44047</c:v>
                </c:pt>
                <c:pt idx="217">
                  <c:v>44048</c:v>
                </c:pt>
                <c:pt idx="218">
                  <c:v>44049</c:v>
                </c:pt>
                <c:pt idx="219">
                  <c:v>44050</c:v>
                </c:pt>
                <c:pt idx="220">
                  <c:v>44051</c:v>
                </c:pt>
                <c:pt idx="221">
                  <c:v>44052</c:v>
                </c:pt>
                <c:pt idx="222">
                  <c:v>44053</c:v>
                </c:pt>
                <c:pt idx="223">
                  <c:v>44054</c:v>
                </c:pt>
                <c:pt idx="224">
                  <c:v>44055</c:v>
                </c:pt>
                <c:pt idx="225">
                  <c:v>44056</c:v>
                </c:pt>
                <c:pt idx="226">
                  <c:v>44057</c:v>
                </c:pt>
                <c:pt idx="227">
                  <c:v>44058</c:v>
                </c:pt>
                <c:pt idx="228">
                  <c:v>44059</c:v>
                </c:pt>
                <c:pt idx="229">
                  <c:v>44060</c:v>
                </c:pt>
                <c:pt idx="230">
                  <c:v>44061</c:v>
                </c:pt>
                <c:pt idx="231">
                  <c:v>44062</c:v>
                </c:pt>
                <c:pt idx="232">
                  <c:v>44063</c:v>
                </c:pt>
                <c:pt idx="233">
                  <c:v>44064</c:v>
                </c:pt>
                <c:pt idx="234">
                  <c:v>44065</c:v>
                </c:pt>
                <c:pt idx="235">
                  <c:v>44066</c:v>
                </c:pt>
                <c:pt idx="236">
                  <c:v>44067</c:v>
                </c:pt>
                <c:pt idx="237">
                  <c:v>44068</c:v>
                </c:pt>
                <c:pt idx="238">
                  <c:v>44069</c:v>
                </c:pt>
                <c:pt idx="239">
                  <c:v>44070</c:v>
                </c:pt>
                <c:pt idx="240">
                  <c:v>44071</c:v>
                </c:pt>
                <c:pt idx="241">
                  <c:v>44072</c:v>
                </c:pt>
                <c:pt idx="242">
                  <c:v>44073</c:v>
                </c:pt>
                <c:pt idx="243">
                  <c:v>44074</c:v>
                </c:pt>
                <c:pt idx="244">
                  <c:v>44075</c:v>
                </c:pt>
                <c:pt idx="245">
                  <c:v>44076</c:v>
                </c:pt>
                <c:pt idx="246">
                  <c:v>44077</c:v>
                </c:pt>
                <c:pt idx="247">
                  <c:v>44078</c:v>
                </c:pt>
                <c:pt idx="248">
                  <c:v>44079</c:v>
                </c:pt>
                <c:pt idx="249">
                  <c:v>44080</c:v>
                </c:pt>
                <c:pt idx="250">
                  <c:v>44081</c:v>
                </c:pt>
                <c:pt idx="251">
                  <c:v>44082</c:v>
                </c:pt>
                <c:pt idx="252">
                  <c:v>44083</c:v>
                </c:pt>
                <c:pt idx="253">
                  <c:v>44084</c:v>
                </c:pt>
                <c:pt idx="254">
                  <c:v>44085</c:v>
                </c:pt>
                <c:pt idx="255">
                  <c:v>44086</c:v>
                </c:pt>
                <c:pt idx="256">
                  <c:v>44087</c:v>
                </c:pt>
                <c:pt idx="257">
                  <c:v>44088</c:v>
                </c:pt>
                <c:pt idx="258">
                  <c:v>44089</c:v>
                </c:pt>
                <c:pt idx="259">
                  <c:v>44090</c:v>
                </c:pt>
                <c:pt idx="260">
                  <c:v>44091</c:v>
                </c:pt>
                <c:pt idx="261">
                  <c:v>44092</c:v>
                </c:pt>
                <c:pt idx="262">
                  <c:v>44093</c:v>
                </c:pt>
                <c:pt idx="263">
                  <c:v>44094</c:v>
                </c:pt>
                <c:pt idx="264">
                  <c:v>44095</c:v>
                </c:pt>
                <c:pt idx="265">
                  <c:v>44096</c:v>
                </c:pt>
                <c:pt idx="266">
                  <c:v>44097</c:v>
                </c:pt>
                <c:pt idx="267">
                  <c:v>44098</c:v>
                </c:pt>
                <c:pt idx="268">
                  <c:v>44099</c:v>
                </c:pt>
                <c:pt idx="269">
                  <c:v>44100</c:v>
                </c:pt>
                <c:pt idx="270">
                  <c:v>44101</c:v>
                </c:pt>
                <c:pt idx="271">
                  <c:v>44102</c:v>
                </c:pt>
                <c:pt idx="272">
                  <c:v>44103</c:v>
                </c:pt>
                <c:pt idx="273">
                  <c:v>44104</c:v>
                </c:pt>
                <c:pt idx="274">
                  <c:v>44105</c:v>
                </c:pt>
                <c:pt idx="275">
                  <c:v>44106</c:v>
                </c:pt>
                <c:pt idx="276">
                  <c:v>44107</c:v>
                </c:pt>
                <c:pt idx="277">
                  <c:v>44108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44114</c:v>
                </c:pt>
                <c:pt idx="284">
                  <c:v>44115</c:v>
                </c:pt>
                <c:pt idx="285">
                  <c:v>44116</c:v>
                </c:pt>
                <c:pt idx="286">
                  <c:v>44117</c:v>
                </c:pt>
                <c:pt idx="287">
                  <c:v>44118</c:v>
                </c:pt>
                <c:pt idx="288">
                  <c:v>44119</c:v>
                </c:pt>
                <c:pt idx="289">
                  <c:v>44120</c:v>
                </c:pt>
                <c:pt idx="290">
                  <c:v>44121</c:v>
                </c:pt>
                <c:pt idx="291">
                  <c:v>44122</c:v>
                </c:pt>
                <c:pt idx="292">
                  <c:v>44123</c:v>
                </c:pt>
                <c:pt idx="293">
                  <c:v>44124</c:v>
                </c:pt>
                <c:pt idx="294">
                  <c:v>44125</c:v>
                </c:pt>
                <c:pt idx="295">
                  <c:v>44126</c:v>
                </c:pt>
                <c:pt idx="296">
                  <c:v>44127</c:v>
                </c:pt>
                <c:pt idx="297">
                  <c:v>44128</c:v>
                </c:pt>
                <c:pt idx="298">
                  <c:v>44129</c:v>
                </c:pt>
                <c:pt idx="299">
                  <c:v>44130</c:v>
                </c:pt>
                <c:pt idx="300">
                  <c:v>44131</c:v>
                </c:pt>
                <c:pt idx="301">
                  <c:v>44132</c:v>
                </c:pt>
                <c:pt idx="302">
                  <c:v>44133</c:v>
                </c:pt>
                <c:pt idx="303">
                  <c:v>44134</c:v>
                </c:pt>
                <c:pt idx="304">
                  <c:v>44135</c:v>
                </c:pt>
                <c:pt idx="305">
                  <c:v>44136</c:v>
                </c:pt>
                <c:pt idx="306">
                  <c:v>44137</c:v>
                </c:pt>
                <c:pt idx="307">
                  <c:v>44138</c:v>
                </c:pt>
                <c:pt idx="308">
                  <c:v>44139</c:v>
                </c:pt>
                <c:pt idx="309">
                  <c:v>44140</c:v>
                </c:pt>
                <c:pt idx="310">
                  <c:v>44141</c:v>
                </c:pt>
                <c:pt idx="311">
                  <c:v>44142</c:v>
                </c:pt>
                <c:pt idx="312">
                  <c:v>44143</c:v>
                </c:pt>
                <c:pt idx="313">
                  <c:v>44144</c:v>
                </c:pt>
                <c:pt idx="314">
                  <c:v>44145</c:v>
                </c:pt>
                <c:pt idx="315">
                  <c:v>44146</c:v>
                </c:pt>
                <c:pt idx="316">
                  <c:v>44147</c:v>
                </c:pt>
                <c:pt idx="317">
                  <c:v>44148</c:v>
                </c:pt>
                <c:pt idx="318">
                  <c:v>44149</c:v>
                </c:pt>
                <c:pt idx="319">
                  <c:v>44150</c:v>
                </c:pt>
                <c:pt idx="320">
                  <c:v>44151</c:v>
                </c:pt>
                <c:pt idx="321">
                  <c:v>44152</c:v>
                </c:pt>
                <c:pt idx="322">
                  <c:v>44153</c:v>
                </c:pt>
                <c:pt idx="323">
                  <c:v>44154</c:v>
                </c:pt>
                <c:pt idx="324">
                  <c:v>44155</c:v>
                </c:pt>
                <c:pt idx="325">
                  <c:v>44156</c:v>
                </c:pt>
                <c:pt idx="326">
                  <c:v>44157</c:v>
                </c:pt>
                <c:pt idx="327">
                  <c:v>44158</c:v>
                </c:pt>
                <c:pt idx="328">
                  <c:v>44159</c:v>
                </c:pt>
                <c:pt idx="329">
                  <c:v>44160</c:v>
                </c:pt>
                <c:pt idx="330">
                  <c:v>44161</c:v>
                </c:pt>
                <c:pt idx="331">
                  <c:v>44162</c:v>
                </c:pt>
                <c:pt idx="332">
                  <c:v>44163</c:v>
                </c:pt>
                <c:pt idx="333">
                  <c:v>44164</c:v>
                </c:pt>
                <c:pt idx="334">
                  <c:v>44165</c:v>
                </c:pt>
                <c:pt idx="335">
                  <c:v>44166</c:v>
                </c:pt>
                <c:pt idx="336">
                  <c:v>44167</c:v>
                </c:pt>
                <c:pt idx="337">
                  <c:v>44168</c:v>
                </c:pt>
                <c:pt idx="338">
                  <c:v>44169</c:v>
                </c:pt>
                <c:pt idx="339">
                  <c:v>44170</c:v>
                </c:pt>
                <c:pt idx="340">
                  <c:v>44171</c:v>
                </c:pt>
                <c:pt idx="341">
                  <c:v>44172</c:v>
                </c:pt>
                <c:pt idx="342">
                  <c:v>44173</c:v>
                </c:pt>
                <c:pt idx="343">
                  <c:v>44174</c:v>
                </c:pt>
                <c:pt idx="344">
                  <c:v>44175</c:v>
                </c:pt>
                <c:pt idx="345">
                  <c:v>44176</c:v>
                </c:pt>
                <c:pt idx="346">
                  <c:v>44177</c:v>
                </c:pt>
                <c:pt idx="347">
                  <c:v>44178</c:v>
                </c:pt>
                <c:pt idx="348">
                  <c:v>44179</c:v>
                </c:pt>
                <c:pt idx="349">
                  <c:v>44180</c:v>
                </c:pt>
                <c:pt idx="350">
                  <c:v>44181</c:v>
                </c:pt>
                <c:pt idx="351">
                  <c:v>44182</c:v>
                </c:pt>
                <c:pt idx="352">
                  <c:v>44183</c:v>
                </c:pt>
                <c:pt idx="353">
                  <c:v>44184</c:v>
                </c:pt>
                <c:pt idx="354">
                  <c:v>44185</c:v>
                </c:pt>
                <c:pt idx="355">
                  <c:v>44186</c:v>
                </c:pt>
                <c:pt idx="356">
                  <c:v>44187</c:v>
                </c:pt>
                <c:pt idx="357">
                  <c:v>44188</c:v>
                </c:pt>
                <c:pt idx="358">
                  <c:v>44189</c:v>
                </c:pt>
                <c:pt idx="359">
                  <c:v>44190</c:v>
                </c:pt>
                <c:pt idx="360">
                  <c:v>44191</c:v>
                </c:pt>
                <c:pt idx="361">
                  <c:v>44192</c:v>
                </c:pt>
                <c:pt idx="362">
                  <c:v>44193</c:v>
                </c:pt>
                <c:pt idx="363">
                  <c:v>44194</c:v>
                </c:pt>
                <c:pt idx="364">
                  <c:v>44195</c:v>
                </c:pt>
                <c:pt idx="365">
                  <c:v>44196</c:v>
                </c:pt>
              </c:numCache>
            </c:numRef>
          </c:cat>
          <c:val>
            <c:numRef>
              <c:f>'3.1'!$Q$7:$Q$372</c:f>
              <c:numCache>
                <c:formatCode>#,##0</c:formatCode>
                <c:ptCount val="366"/>
                <c:pt idx="0">
                  <c:v>-14.816000000000001</c:v>
                </c:pt>
                <c:pt idx="1">
                  <c:v>-16.158000000000001</c:v>
                </c:pt>
                <c:pt idx="2">
                  <c:v>-14.967000000000001</c:v>
                </c:pt>
                <c:pt idx="3">
                  <c:v>-14.364000000000001</c:v>
                </c:pt>
                <c:pt idx="4">
                  <c:v>-14.347</c:v>
                </c:pt>
                <c:pt idx="5">
                  <c:v>-12.577999999999999</c:v>
                </c:pt>
                <c:pt idx="6">
                  <c:v>-398.84199999999998</c:v>
                </c:pt>
                <c:pt idx="7">
                  <c:v>-1780.4370000000001</c:v>
                </c:pt>
                <c:pt idx="8">
                  <c:v>-1782.529</c:v>
                </c:pt>
                <c:pt idx="9">
                  <c:v>-1490.1389999999999</c:v>
                </c:pt>
                <c:pt idx="10">
                  <c:v>-12.99</c:v>
                </c:pt>
                <c:pt idx="11">
                  <c:v>-13.211</c:v>
                </c:pt>
                <c:pt idx="12">
                  <c:v>-13.749000000000001</c:v>
                </c:pt>
                <c:pt idx="13">
                  <c:v>-14.144</c:v>
                </c:pt>
                <c:pt idx="14">
                  <c:v>-14.013999999999999</c:v>
                </c:pt>
                <c:pt idx="15">
                  <c:v>-13.974</c:v>
                </c:pt>
                <c:pt idx="16">
                  <c:v>-14.68</c:v>
                </c:pt>
                <c:pt idx="17">
                  <c:v>-14.522</c:v>
                </c:pt>
                <c:pt idx="18">
                  <c:v>-13.922000000000001</c:v>
                </c:pt>
                <c:pt idx="19">
                  <c:v>-13.468999999999999</c:v>
                </c:pt>
                <c:pt idx="20">
                  <c:v>-14.317</c:v>
                </c:pt>
                <c:pt idx="21">
                  <c:v>-14.566000000000001</c:v>
                </c:pt>
                <c:pt idx="22">
                  <c:v>-14.093</c:v>
                </c:pt>
                <c:pt idx="23">
                  <c:v>-14.211</c:v>
                </c:pt>
                <c:pt idx="24">
                  <c:v>-14.066000000000001</c:v>
                </c:pt>
                <c:pt idx="25">
                  <c:v>-13.984</c:v>
                </c:pt>
                <c:pt idx="26">
                  <c:v>-200.506</c:v>
                </c:pt>
                <c:pt idx="27">
                  <c:v>-13.457000000000001</c:v>
                </c:pt>
                <c:pt idx="28">
                  <c:v>-13.342000000000001</c:v>
                </c:pt>
                <c:pt idx="29">
                  <c:v>-13.119</c:v>
                </c:pt>
                <c:pt idx="30">
                  <c:v>-11.362</c:v>
                </c:pt>
                <c:pt idx="31">
                  <c:v>-305.50199999999995</c:v>
                </c:pt>
                <c:pt idx="32">
                  <c:v>-755.46799999999996</c:v>
                </c:pt>
                <c:pt idx="33">
                  <c:v>-9.1560000000000006</c:v>
                </c:pt>
                <c:pt idx="34">
                  <c:v>-2441.6130000000003</c:v>
                </c:pt>
                <c:pt idx="35">
                  <c:v>-2919.7869999999998</c:v>
                </c:pt>
                <c:pt idx="36">
                  <c:v>-2956.5619999999999</c:v>
                </c:pt>
                <c:pt idx="37">
                  <c:v>-1307.1490000000001</c:v>
                </c:pt>
                <c:pt idx="38">
                  <c:v>-7.77</c:v>
                </c:pt>
                <c:pt idx="39">
                  <c:v>-6.9790000000000001</c:v>
                </c:pt>
                <c:pt idx="40">
                  <c:v>-7.0590000000000002</c:v>
                </c:pt>
                <c:pt idx="41">
                  <c:v>-7.3289999999999997</c:v>
                </c:pt>
                <c:pt idx="42">
                  <c:v>-7.4710000000000001</c:v>
                </c:pt>
                <c:pt idx="43">
                  <c:v>-6.94</c:v>
                </c:pt>
                <c:pt idx="44">
                  <c:v>-6.6769999999999996</c:v>
                </c:pt>
                <c:pt idx="45">
                  <c:v>-5.5880000000000001</c:v>
                </c:pt>
                <c:pt idx="46">
                  <c:v>-5.31</c:v>
                </c:pt>
                <c:pt idx="47">
                  <c:v>-5.1639999999999997</c:v>
                </c:pt>
                <c:pt idx="48">
                  <c:v>-5.3</c:v>
                </c:pt>
                <c:pt idx="49">
                  <c:v>-5.8540000000000001</c:v>
                </c:pt>
                <c:pt idx="50">
                  <c:v>-6.4779999999999998</c:v>
                </c:pt>
                <c:pt idx="51">
                  <c:v>-7.36</c:v>
                </c:pt>
                <c:pt idx="52">
                  <c:v>-6.6050000000000004</c:v>
                </c:pt>
                <c:pt idx="53">
                  <c:v>-6.5629999999999997</c:v>
                </c:pt>
                <c:pt idx="54">
                  <c:v>-7.1020000000000003</c:v>
                </c:pt>
                <c:pt idx="55">
                  <c:v>-8.1289999999999996</c:v>
                </c:pt>
                <c:pt idx="56">
                  <c:v>-6.6920000000000002</c:v>
                </c:pt>
                <c:pt idx="57">
                  <c:v>-28.417000000000002</c:v>
                </c:pt>
                <c:pt idx="58">
                  <c:v>-25.506</c:v>
                </c:pt>
                <c:pt idx="59">
                  <c:v>-5.0540000000000003</c:v>
                </c:pt>
                <c:pt idx="60">
                  <c:v>-4.391</c:v>
                </c:pt>
                <c:pt idx="61">
                  <c:v>-5.8220000000000001</c:v>
                </c:pt>
                <c:pt idx="62">
                  <c:v>-16.100999999999999</c:v>
                </c:pt>
                <c:pt idx="63">
                  <c:v>-10.085000000000001</c:v>
                </c:pt>
                <c:pt idx="64">
                  <c:v>-487.255</c:v>
                </c:pt>
                <c:pt idx="65">
                  <c:v>-404.226</c:v>
                </c:pt>
                <c:pt idx="66">
                  <c:v>-8.5749999999999993</c:v>
                </c:pt>
                <c:pt idx="67">
                  <c:v>-7.9450000000000003</c:v>
                </c:pt>
                <c:pt idx="68">
                  <c:v>-8.157</c:v>
                </c:pt>
                <c:pt idx="69">
                  <c:v>-6.5419999999999998</c:v>
                </c:pt>
                <c:pt idx="70">
                  <c:v>-471.57600000000002</c:v>
                </c:pt>
                <c:pt idx="71">
                  <c:v>-382.39699999999999</c:v>
                </c:pt>
                <c:pt idx="72">
                  <c:v>-666.654</c:v>
                </c:pt>
                <c:pt idx="73">
                  <c:v>-772.94200000000001</c:v>
                </c:pt>
                <c:pt idx="74">
                  <c:v>-728.02499999999998</c:v>
                </c:pt>
                <c:pt idx="75">
                  <c:v>-704.98</c:v>
                </c:pt>
                <c:pt idx="76">
                  <c:v>-1118.376</c:v>
                </c:pt>
                <c:pt idx="77">
                  <c:v>-39.427</c:v>
                </c:pt>
                <c:pt idx="78">
                  <c:v>-449.18599999999998</c:v>
                </c:pt>
                <c:pt idx="79">
                  <c:v>-1794.7350000000001</c:v>
                </c:pt>
                <c:pt idx="80">
                  <c:v>-344.935</c:v>
                </c:pt>
                <c:pt idx="81">
                  <c:v>-8.5549999999999997</c:v>
                </c:pt>
                <c:pt idx="82">
                  <c:v>-11.102</c:v>
                </c:pt>
                <c:pt idx="83">
                  <c:v>-10.382999999999999</c:v>
                </c:pt>
                <c:pt idx="84">
                  <c:v>-9.4190000000000005</c:v>
                </c:pt>
                <c:pt idx="85">
                  <c:v>-8.7330000000000005</c:v>
                </c:pt>
                <c:pt idx="86">
                  <c:v>-6.359</c:v>
                </c:pt>
                <c:pt idx="87">
                  <c:v>-5.6479999999999997</c:v>
                </c:pt>
                <c:pt idx="88">
                  <c:v>-5.7949999999999999</c:v>
                </c:pt>
                <c:pt idx="89">
                  <c:v>-7.476</c:v>
                </c:pt>
                <c:pt idx="90">
                  <c:v>-7.3010000000000002</c:v>
                </c:pt>
                <c:pt idx="91">
                  <c:v>-6.0049999999999999</c:v>
                </c:pt>
                <c:pt idx="92">
                  <c:v>-9.016</c:v>
                </c:pt>
                <c:pt idx="93">
                  <c:v>-5.1390000000000002</c:v>
                </c:pt>
                <c:pt idx="94">
                  <c:v>-3.6240000000000001</c:v>
                </c:pt>
                <c:pt idx="95">
                  <c:v>-3.3730000000000002</c:v>
                </c:pt>
                <c:pt idx="96">
                  <c:v>-1679.8129999999999</c:v>
                </c:pt>
                <c:pt idx="97">
                  <c:v>-3623.74</c:v>
                </c:pt>
                <c:pt idx="98">
                  <c:v>-5825.951</c:v>
                </c:pt>
                <c:pt idx="99">
                  <c:v>-7542.9059999999999</c:v>
                </c:pt>
                <c:pt idx="100">
                  <c:v>-7141.4610000000002</c:v>
                </c:pt>
                <c:pt idx="101">
                  <c:v>-9649.5349999999999</c:v>
                </c:pt>
                <c:pt idx="102">
                  <c:v>-11176.579000000002</c:v>
                </c:pt>
                <c:pt idx="103">
                  <c:v>-8597.857</c:v>
                </c:pt>
                <c:pt idx="104">
                  <c:v>-4995.2569999999996</c:v>
                </c:pt>
                <c:pt idx="105">
                  <c:v>-3004.0160000000001</c:v>
                </c:pt>
                <c:pt idx="106">
                  <c:v>-4885.4699999999993</c:v>
                </c:pt>
                <c:pt idx="107">
                  <c:v>-8174.4059999999999</c:v>
                </c:pt>
                <c:pt idx="108">
                  <c:v>-11689.397999999999</c:v>
                </c:pt>
                <c:pt idx="109">
                  <c:v>-12487.275</c:v>
                </c:pt>
                <c:pt idx="110">
                  <c:v>-8897.351999999999</c:v>
                </c:pt>
                <c:pt idx="111">
                  <c:v>-9314.8320000000003</c:v>
                </c:pt>
                <c:pt idx="112">
                  <c:v>-9805.4740000000002</c:v>
                </c:pt>
                <c:pt idx="113">
                  <c:v>-10734.031999999999</c:v>
                </c:pt>
                <c:pt idx="114">
                  <c:v>-10371.571</c:v>
                </c:pt>
                <c:pt idx="115">
                  <c:v>-11679.279</c:v>
                </c:pt>
                <c:pt idx="116">
                  <c:v>-10428.019999999999</c:v>
                </c:pt>
                <c:pt idx="117">
                  <c:v>-9774.473</c:v>
                </c:pt>
                <c:pt idx="118">
                  <c:v>-10679.136</c:v>
                </c:pt>
                <c:pt idx="119">
                  <c:v>-11055.284</c:v>
                </c:pt>
                <c:pt idx="120">
                  <c:v>-12709.023999999999</c:v>
                </c:pt>
                <c:pt idx="121">
                  <c:v>-19497.171999999999</c:v>
                </c:pt>
                <c:pt idx="122">
                  <c:v>-19366.715</c:v>
                </c:pt>
                <c:pt idx="123">
                  <c:v>-17735.988000000001</c:v>
                </c:pt>
                <c:pt idx="124">
                  <c:v>-15199.985000000001</c:v>
                </c:pt>
                <c:pt idx="125">
                  <c:v>-14472.394</c:v>
                </c:pt>
                <c:pt idx="126">
                  <c:v>-12893.582700000001</c:v>
                </c:pt>
                <c:pt idx="127">
                  <c:v>-15260.427</c:v>
                </c:pt>
                <c:pt idx="128">
                  <c:v>-18583.834999999999</c:v>
                </c:pt>
                <c:pt idx="129">
                  <c:v>-23484.298000000003</c:v>
                </c:pt>
                <c:pt idx="130">
                  <c:v>-24432.937999999998</c:v>
                </c:pt>
                <c:pt idx="131">
                  <c:v>-17397.71</c:v>
                </c:pt>
                <c:pt idx="132">
                  <c:v>-13417.805</c:v>
                </c:pt>
                <c:pt idx="133">
                  <c:v>-12443.116</c:v>
                </c:pt>
                <c:pt idx="134">
                  <c:v>-12383.936</c:v>
                </c:pt>
                <c:pt idx="135">
                  <c:v>-14051.902</c:v>
                </c:pt>
                <c:pt idx="136">
                  <c:v>-17532.835999999999</c:v>
                </c:pt>
                <c:pt idx="137">
                  <c:v>-18968.061000000002</c:v>
                </c:pt>
                <c:pt idx="138">
                  <c:v>-17481.433000000001</c:v>
                </c:pt>
                <c:pt idx="139">
                  <c:v>-17036.456999999999</c:v>
                </c:pt>
                <c:pt idx="140">
                  <c:v>-21647.999</c:v>
                </c:pt>
                <c:pt idx="141">
                  <c:v>-22175.82</c:v>
                </c:pt>
                <c:pt idx="142">
                  <c:v>-23071.856</c:v>
                </c:pt>
                <c:pt idx="143">
                  <c:v>-23271.817999999999</c:v>
                </c:pt>
                <c:pt idx="144">
                  <c:v>-22645.463000000003</c:v>
                </c:pt>
                <c:pt idx="145">
                  <c:v>-19233.706000000002</c:v>
                </c:pt>
                <c:pt idx="146">
                  <c:v>-16029.644</c:v>
                </c:pt>
                <c:pt idx="147">
                  <c:v>-15389.429</c:v>
                </c:pt>
                <c:pt idx="148">
                  <c:v>-15911.322</c:v>
                </c:pt>
                <c:pt idx="149">
                  <c:v>-16543.647000000001</c:v>
                </c:pt>
                <c:pt idx="150">
                  <c:v>-19323.089</c:v>
                </c:pt>
                <c:pt idx="151">
                  <c:v>-18376.944000000003</c:v>
                </c:pt>
                <c:pt idx="152">
                  <c:v>-19878.306</c:v>
                </c:pt>
                <c:pt idx="153">
                  <c:v>-20783.397999999997</c:v>
                </c:pt>
                <c:pt idx="154">
                  <c:v>-20351.146000000001</c:v>
                </c:pt>
                <c:pt idx="155">
                  <c:v>-18439.062000000002</c:v>
                </c:pt>
                <c:pt idx="156">
                  <c:v>-19811.218999999997</c:v>
                </c:pt>
                <c:pt idx="157">
                  <c:v>-20884.938999999998</c:v>
                </c:pt>
                <c:pt idx="158">
                  <c:v>-21055.64</c:v>
                </c:pt>
                <c:pt idx="159">
                  <c:v>-19124.703999999998</c:v>
                </c:pt>
                <c:pt idx="160">
                  <c:v>-18358.124</c:v>
                </c:pt>
                <c:pt idx="161">
                  <c:v>-17028.492999999999</c:v>
                </c:pt>
                <c:pt idx="162">
                  <c:v>-14444.987000000001</c:v>
                </c:pt>
                <c:pt idx="163">
                  <c:v>-18073.157999999999</c:v>
                </c:pt>
                <c:pt idx="164">
                  <c:v>-21148.334999999999</c:v>
                </c:pt>
                <c:pt idx="165">
                  <c:v>-21377.75</c:v>
                </c:pt>
                <c:pt idx="166">
                  <c:v>-19286.625</c:v>
                </c:pt>
                <c:pt idx="167">
                  <c:v>-18224.809999999998</c:v>
                </c:pt>
                <c:pt idx="168">
                  <c:v>-17169.648000000001</c:v>
                </c:pt>
                <c:pt idx="169">
                  <c:v>-19826.833999999999</c:v>
                </c:pt>
                <c:pt idx="170">
                  <c:v>-20742.055</c:v>
                </c:pt>
                <c:pt idx="171">
                  <c:v>-19240.245999999999</c:v>
                </c:pt>
                <c:pt idx="172">
                  <c:v>-18367.472000000002</c:v>
                </c:pt>
                <c:pt idx="173">
                  <c:v>-16987.191999999999</c:v>
                </c:pt>
                <c:pt idx="174">
                  <c:v>-17453.227999999999</c:v>
                </c:pt>
                <c:pt idx="175">
                  <c:v>-17980.841</c:v>
                </c:pt>
                <c:pt idx="176">
                  <c:v>-17353.054</c:v>
                </c:pt>
                <c:pt idx="177">
                  <c:v>-17191.243000000002</c:v>
                </c:pt>
                <c:pt idx="178">
                  <c:v>-19821.865000000002</c:v>
                </c:pt>
                <c:pt idx="179">
                  <c:v>-17584.929</c:v>
                </c:pt>
                <c:pt idx="180">
                  <c:v>-17938.878999999997</c:v>
                </c:pt>
                <c:pt idx="181">
                  <c:v>-16311.936</c:v>
                </c:pt>
                <c:pt idx="182">
                  <c:v>-9784.91</c:v>
                </c:pt>
                <c:pt idx="183">
                  <c:v>-9790</c:v>
                </c:pt>
                <c:pt idx="184">
                  <c:v>-12663.265000000001</c:v>
                </c:pt>
                <c:pt idx="185">
                  <c:v>-12150.682999999999</c:v>
                </c:pt>
                <c:pt idx="186">
                  <c:v>-12103.837</c:v>
                </c:pt>
                <c:pt idx="187">
                  <c:v>-12545.625</c:v>
                </c:pt>
                <c:pt idx="188">
                  <c:v>-9609.15</c:v>
                </c:pt>
                <c:pt idx="189">
                  <c:v>-9576.0059999999994</c:v>
                </c:pt>
                <c:pt idx="190">
                  <c:v>-9281.3539999999994</c:v>
                </c:pt>
                <c:pt idx="191">
                  <c:v>-10621.378999999999</c:v>
                </c:pt>
                <c:pt idx="192">
                  <c:v>-15334.278</c:v>
                </c:pt>
                <c:pt idx="193">
                  <c:v>-14958.54</c:v>
                </c:pt>
                <c:pt idx="194">
                  <c:v>-10566.01</c:v>
                </c:pt>
                <c:pt idx="195">
                  <c:v>-7178.08</c:v>
                </c:pt>
                <c:pt idx="196">
                  <c:v>-7933.15</c:v>
                </c:pt>
                <c:pt idx="197">
                  <c:v>-4438.1299999999992</c:v>
                </c:pt>
                <c:pt idx="198">
                  <c:v>-4264.3959999999997</c:v>
                </c:pt>
                <c:pt idx="199">
                  <c:v>-4727.0599999999995</c:v>
                </c:pt>
                <c:pt idx="200">
                  <c:v>-5255.393</c:v>
                </c:pt>
                <c:pt idx="201">
                  <c:v>-7933.9879999999994</c:v>
                </c:pt>
                <c:pt idx="202">
                  <c:v>-4101.3140000000003</c:v>
                </c:pt>
                <c:pt idx="203">
                  <c:v>-3637.2339999999999</c:v>
                </c:pt>
                <c:pt idx="204">
                  <c:v>-3081.8449999999998</c:v>
                </c:pt>
                <c:pt idx="205">
                  <c:v>-5840.06</c:v>
                </c:pt>
                <c:pt idx="206">
                  <c:v>-8434.0579999999991</c:v>
                </c:pt>
                <c:pt idx="207">
                  <c:v>-12989.431</c:v>
                </c:pt>
                <c:pt idx="208">
                  <c:v>-13423.913</c:v>
                </c:pt>
                <c:pt idx="209">
                  <c:v>-10881.66</c:v>
                </c:pt>
                <c:pt idx="210">
                  <c:v>-10371.618</c:v>
                </c:pt>
                <c:pt idx="211">
                  <c:v>-10227.085000000001</c:v>
                </c:pt>
                <c:pt idx="212">
                  <c:v>-10916.117999999999</c:v>
                </c:pt>
                <c:pt idx="213">
                  <c:v>-10284.111000000001</c:v>
                </c:pt>
                <c:pt idx="214">
                  <c:v>-10108.403</c:v>
                </c:pt>
                <c:pt idx="215">
                  <c:v>-10733.462</c:v>
                </c:pt>
                <c:pt idx="216">
                  <c:v>-9274.9549999999999</c:v>
                </c:pt>
                <c:pt idx="217">
                  <c:v>-7889.4980000000005</c:v>
                </c:pt>
                <c:pt idx="218">
                  <c:v>-7132.9790000000003</c:v>
                </c:pt>
                <c:pt idx="219">
                  <c:v>-8781.5199999999986</c:v>
                </c:pt>
                <c:pt idx="220">
                  <c:v>-10683.337</c:v>
                </c:pt>
                <c:pt idx="221">
                  <c:v>-11649.518</c:v>
                </c:pt>
                <c:pt idx="222">
                  <c:v>-8175.1909999999998</c:v>
                </c:pt>
                <c:pt idx="223">
                  <c:v>-7302.4960000000001</c:v>
                </c:pt>
                <c:pt idx="224">
                  <c:v>-7824.1489999999994</c:v>
                </c:pt>
                <c:pt idx="225">
                  <c:v>-9060.1560000000009</c:v>
                </c:pt>
                <c:pt idx="226">
                  <c:v>-10895.044</c:v>
                </c:pt>
                <c:pt idx="227">
                  <c:v>-9572.4560000000001</c:v>
                </c:pt>
                <c:pt idx="228">
                  <c:v>-11369.622000000001</c:v>
                </c:pt>
                <c:pt idx="229">
                  <c:v>-7993.451</c:v>
                </c:pt>
                <c:pt idx="230">
                  <c:v>-6634.9619999999995</c:v>
                </c:pt>
                <c:pt idx="231">
                  <c:v>-7147.5829999999996</c:v>
                </c:pt>
                <c:pt idx="232">
                  <c:v>-6846.5820000000003</c:v>
                </c:pt>
                <c:pt idx="233">
                  <c:v>-7338.5660000000007</c:v>
                </c:pt>
                <c:pt idx="234">
                  <c:v>-7662.848</c:v>
                </c:pt>
                <c:pt idx="235">
                  <c:v>-10027.435000000001</c:v>
                </c:pt>
                <c:pt idx="236">
                  <c:v>-10487.199999999999</c:v>
                </c:pt>
                <c:pt idx="237">
                  <c:v>-7002.8330000000005</c:v>
                </c:pt>
                <c:pt idx="238">
                  <c:v>-5898.326</c:v>
                </c:pt>
                <c:pt idx="239">
                  <c:v>-6227.2449999999999</c:v>
                </c:pt>
                <c:pt idx="240">
                  <c:v>-6915.924</c:v>
                </c:pt>
                <c:pt idx="241">
                  <c:v>-7310.7910000000002</c:v>
                </c:pt>
                <c:pt idx="242">
                  <c:v>-6087.72</c:v>
                </c:pt>
                <c:pt idx="243">
                  <c:v>-6731.567</c:v>
                </c:pt>
                <c:pt idx="244">
                  <c:v>-2953.317</c:v>
                </c:pt>
                <c:pt idx="245">
                  <c:v>-2605.1680000000001</c:v>
                </c:pt>
                <c:pt idx="246">
                  <c:v>-3293.7890000000002</c:v>
                </c:pt>
                <c:pt idx="247">
                  <c:v>-3247.5190000000002</c:v>
                </c:pt>
                <c:pt idx="248">
                  <c:v>-3210.2080000000001</c:v>
                </c:pt>
                <c:pt idx="249">
                  <c:v>-4594.9849999999997</c:v>
                </c:pt>
                <c:pt idx="250">
                  <c:v>-4023.1730000000002</c:v>
                </c:pt>
                <c:pt idx="251">
                  <c:v>-3064.875</c:v>
                </c:pt>
                <c:pt idx="252">
                  <c:v>-3058.4830000000002</c:v>
                </c:pt>
                <c:pt idx="253">
                  <c:v>-3849.6109999999999</c:v>
                </c:pt>
                <c:pt idx="254">
                  <c:v>-2863.6239999999998</c:v>
                </c:pt>
                <c:pt idx="255">
                  <c:v>-3659.4960000000001</c:v>
                </c:pt>
                <c:pt idx="256">
                  <c:v>-3733.7860000000001</c:v>
                </c:pt>
                <c:pt idx="257">
                  <c:v>-4324.2960000000003</c:v>
                </c:pt>
                <c:pt idx="258">
                  <c:v>-3187.7930000000001</c:v>
                </c:pt>
                <c:pt idx="259">
                  <c:v>-1960.9639999999999</c:v>
                </c:pt>
                <c:pt idx="260">
                  <c:v>-2334.4719999999998</c:v>
                </c:pt>
                <c:pt idx="261">
                  <c:v>-2355.8150000000001</c:v>
                </c:pt>
                <c:pt idx="262">
                  <c:v>-2355.4249999999997</c:v>
                </c:pt>
                <c:pt idx="263">
                  <c:v>-2342.5059999999999</c:v>
                </c:pt>
                <c:pt idx="264">
                  <c:v>-2333.1729999999998</c:v>
                </c:pt>
                <c:pt idx="265">
                  <c:v>-1711.7809999999999</c:v>
                </c:pt>
                <c:pt idx="266">
                  <c:v>-2852.8180000000002</c:v>
                </c:pt>
                <c:pt idx="267">
                  <c:v>-2077.6410000000001</c:v>
                </c:pt>
                <c:pt idx="268">
                  <c:v>-4140.0309999999999</c:v>
                </c:pt>
                <c:pt idx="269">
                  <c:v>-2402.2420000000002</c:v>
                </c:pt>
                <c:pt idx="270">
                  <c:v>-2497.61</c:v>
                </c:pt>
                <c:pt idx="271">
                  <c:v>-845.29</c:v>
                </c:pt>
                <c:pt idx="272">
                  <c:v>-469.39599999999996</c:v>
                </c:pt>
                <c:pt idx="273">
                  <c:v>-330.21799999999996</c:v>
                </c:pt>
                <c:pt idx="274">
                  <c:v>-765.55599999999993</c:v>
                </c:pt>
                <c:pt idx="275">
                  <c:v>-678.4319999999999</c:v>
                </c:pt>
                <c:pt idx="276">
                  <c:v>-2332.6289999999999</c:v>
                </c:pt>
                <c:pt idx="277">
                  <c:v>-2426.4959999999996</c:v>
                </c:pt>
                <c:pt idx="278">
                  <c:v>-1165.0339999999999</c:v>
                </c:pt>
                <c:pt idx="279">
                  <c:v>-602.44100000000003</c:v>
                </c:pt>
                <c:pt idx="280">
                  <c:v>-603.90699999999993</c:v>
                </c:pt>
                <c:pt idx="281">
                  <c:v>-843.29100000000005</c:v>
                </c:pt>
                <c:pt idx="282">
                  <c:v>-110.87119999999999</c:v>
                </c:pt>
                <c:pt idx="283">
                  <c:v>-1306.5830000000001</c:v>
                </c:pt>
                <c:pt idx="284">
                  <c:v>-1044.9089999999999</c:v>
                </c:pt>
                <c:pt idx="285">
                  <c:v>-1.115</c:v>
                </c:pt>
                <c:pt idx="286">
                  <c:v>-1.387</c:v>
                </c:pt>
                <c:pt idx="287">
                  <c:v>-1.3859999999999999</c:v>
                </c:pt>
                <c:pt idx="288">
                  <c:v>-2.4900000000000002</c:v>
                </c:pt>
                <c:pt idx="289">
                  <c:v>-4.59</c:v>
                </c:pt>
                <c:pt idx="290">
                  <c:v>-3.4990000000000001</c:v>
                </c:pt>
                <c:pt idx="291">
                  <c:v>-3.8109999999999999</c:v>
                </c:pt>
                <c:pt idx="292">
                  <c:v>-2.254</c:v>
                </c:pt>
                <c:pt idx="293">
                  <c:v>-12.984</c:v>
                </c:pt>
                <c:pt idx="294">
                  <c:v>-330.625</c:v>
                </c:pt>
                <c:pt idx="295">
                  <c:v>-457.32799999999997</c:v>
                </c:pt>
                <c:pt idx="296">
                  <c:v>-434.35599999999999</c:v>
                </c:pt>
                <c:pt idx="297">
                  <c:v>-2.282</c:v>
                </c:pt>
                <c:pt idx="298">
                  <c:v>-2.7749999999999999</c:v>
                </c:pt>
                <c:pt idx="299">
                  <c:v>-4.4109999999999996</c:v>
                </c:pt>
                <c:pt idx="300">
                  <c:v>-4.9370000000000003</c:v>
                </c:pt>
                <c:pt idx="301">
                  <c:v>-5.0170000000000003</c:v>
                </c:pt>
                <c:pt idx="302">
                  <c:v>-6.89</c:v>
                </c:pt>
                <c:pt idx="303">
                  <c:v>-7.2080000000000002</c:v>
                </c:pt>
                <c:pt idx="304">
                  <c:v>-5.7839999999999998</c:v>
                </c:pt>
                <c:pt idx="305">
                  <c:v>-5.5819999999999999</c:v>
                </c:pt>
                <c:pt idx="306">
                  <c:v>-45.696000000000005</c:v>
                </c:pt>
                <c:pt idx="307">
                  <c:v>-3.7970000000000002</c:v>
                </c:pt>
                <c:pt idx="308">
                  <c:v>-5.4189999999999996</c:v>
                </c:pt>
                <c:pt idx="309">
                  <c:v>-6.6950000000000003</c:v>
                </c:pt>
                <c:pt idx="310">
                  <c:v>-7.8289999999999997</c:v>
                </c:pt>
                <c:pt idx="311">
                  <c:v>-7.7229999999999999</c:v>
                </c:pt>
                <c:pt idx="312">
                  <c:v>-7.5659999999999998</c:v>
                </c:pt>
                <c:pt idx="313">
                  <c:v>-7.9619999999999997</c:v>
                </c:pt>
                <c:pt idx="314">
                  <c:v>-11.016999999999999</c:v>
                </c:pt>
                <c:pt idx="315">
                  <c:v>-11.347</c:v>
                </c:pt>
                <c:pt idx="316">
                  <c:v>-13.182</c:v>
                </c:pt>
                <c:pt idx="317">
                  <c:v>-12.401999999999999</c:v>
                </c:pt>
                <c:pt idx="318">
                  <c:v>-4.8959999999999999</c:v>
                </c:pt>
                <c:pt idx="319">
                  <c:v>-4.915</c:v>
                </c:pt>
                <c:pt idx="320">
                  <c:v>-5.7060000000000004</c:v>
                </c:pt>
                <c:pt idx="321">
                  <c:v>-8.1389999999999993</c:v>
                </c:pt>
                <c:pt idx="322">
                  <c:v>-15.680999999999999</c:v>
                </c:pt>
                <c:pt idx="323">
                  <c:v>-19.138999999999999</c:v>
                </c:pt>
                <c:pt idx="324">
                  <c:v>-11.005000000000001</c:v>
                </c:pt>
                <c:pt idx="325">
                  <c:v>-11.964</c:v>
                </c:pt>
                <c:pt idx="326">
                  <c:v>-11.913</c:v>
                </c:pt>
                <c:pt idx="327">
                  <c:v>-13.585000000000001</c:v>
                </c:pt>
                <c:pt idx="328">
                  <c:v>-41.796999999999997</c:v>
                </c:pt>
                <c:pt idx="329">
                  <c:v>-11.816000000000001</c:v>
                </c:pt>
                <c:pt idx="330">
                  <c:v>-10.816000000000001</c:v>
                </c:pt>
                <c:pt idx="331">
                  <c:v>-7.0190000000000001</c:v>
                </c:pt>
                <c:pt idx="332">
                  <c:v>-6.1609999999999996</c:v>
                </c:pt>
                <c:pt idx="333">
                  <c:v>-6.0979999999999999</c:v>
                </c:pt>
                <c:pt idx="334">
                  <c:v>-6.03</c:v>
                </c:pt>
                <c:pt idx="335">
                  <c:v>-30.292999999999999</c:v>
                </c:pt>
                <c:pt idx="336">
                  <c:v>-52.956000000000003</c:v>
                </c:pt>
                <c:pt idx="337">
                  <c:v>-58.017000000000003</c:v>
                </c:pt>
                <c:pt idx="338">
                  <c:v>-57.082999999999998</c:v>
                </c:pt>
                <c:pt idx="339">
                  <c:v>-23.9</c:v>
                </c:pt>
                <c:pt idx="340">
                  <c:v>-9.7899999999999991</c:v>
                </c:pt>
                <c:pt idx="341">
                  <c:v>-45.496000000000002</c:v>
                </c:pt>
                <c:pt idx="342">
                  <c:v>-57.8</c:v>
                </c:pt>
                <c:pt idx="343">
                  <c:v>-54.948999999999998</c:v>
                </c:pt>
                <c:pt idx="344">
                  <c:v>-55.771999999999998</c:v>
                </c:pt>
                <c:pt idx="345">
                  <c:v>-57.594999999999999</c:v>
                </c:pt>
                <c:pt idx="346">
                  <c:v>-57.427</c:v>
                </c:pt>
                <c:pt idx="347">
                  <c:v>-57.12</c:v>
                </c:pt>
                <c:pt idx="348">
                  <c:v>-55.720999999999997</c:v>
                </c:pt>
                <c:pt idx="349">
                  <c:v>-55.204999999999998</c:v>
                </c:pt>
                <c:pt idx="350">
                  <c:v>-55.323</c:v>
                </c:pt>
                <c:pt idx="351">
                  <c:v>-55.343000000000004</c:v>
                </c:pt>
                <c:pt idx="352">
                  <c:v>-55.591999999999999</c:v>
                </c:pt>
                <c:pt idx="353">
                  <c:v>-56.749000000000002</c:v>
                </c:pt>
                <c:pt idx="354">
                  <c:v>-57.396999999999998</c:v>
                </c:pt>
                <c:pt idx="355">
                  <c:v>-56.356000000000002</c:v>
                </c:pt>
                <c:pt idx="356">
                  <c:v>-55.576000000000001</c:v>
                </c:pt>
                <c:pt idx="357">
                  <c:v>-54.158999999999999</c:v>
                </c:pt>
                <c:pt idx="358">
                  <c:v>-5256.0559999999996</c:v>
                </c:pt>
                <c:pt idx="359">
                  <c:v>-5143.8140000000003</c:v>
                </c:pt>
                <c:pt idx="360">
                  <c:v>-5551.107</c:v>
                </c:pt>
                <c:pt idx="361">
                  <c:v>-626.548</c:v>
                </c:pt>
                <c:pt idx="362">
                  <c:v>-302.68</c:v>
                </c:pt>
                <c:pt idx="363">
                  <c:v>-54.838999999999999</c:v>
                </c:pt>
                <c:pt idx="364">
                  <c:v>-55.344999999999999</c:v>
                </c:pt>
                <c:pt idx="365">
                  <c:v>-55.85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3D-4ECD-A976-28E5EF444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0800128"/>
        <c:axId val="160822400"/>
      </c:barChart>
      <c:dateAx>
        <c:axId val="160800128"/>
        <c:scaling>
          <c:orientation val="minMax"/>
        </c:scaling>
        <c:delete val="0"/>
        <c:axPos val="b"/>
        <c:majorGridlines/>
        <c:numFmt formatCode="d/m;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cs-CZ"/>
          </a:p>
        </c:txPr>
        <c:crossAx val="160822400"/>
        <c:crosses val="autoZero"/>
        <c:auto val="1"/>
        <c:lblOffset val="100"/>
        <c:baseTimeUnit val="days"/>
        <c:majorUnit val="1"/>
        <c:majorTimeUnit val="months"/>
      </c:dateAx>
      <c:valAx>
        <c:axId val="160822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08001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43499176803484E-2"/>
          <c:y val="2.1032839426709752E-2"/>
          <c:w val="0.89500659419193918"/>
          <c:h val="0.97896716057329025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6F8E-4965-815D-9373D2D162A7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6F8E-4965-815D-9373D2D162A7}"/>
              </c:ext>
            </c:extLst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6F8E-4965-815D-9373D2D162A7}"/>
              </c:ext>
            </c:extLst>
          </c:dPt>
          <c:dPt>
            <c:idx val="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6F8E-4965-815D-9373D2D162A7}"/>
              </c:ext>
            </c:extLst>
          </c:dPt>
          <c:dLbls>
            <c:dLbl>
              <c:idx val="1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8E-4965-815D-9373D2D162A7}"/>
                </c:ext>
              </c:extLst>
            </c:dLbl>
            <c:dLbl>
              <c:idx val="2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E-4965-815D-9373D2D162A7}"/>
                </c:ext>
              </c:extLst>
            </c:dLbl>
            <c:dLbl>
              <c:idx val="3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8E-4965-815D-9373D2D162A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'6.2'!$N$8:$N$11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'6.2'!$O$8:$O$11</c:f>
              <c:numCache>
                <c:formatCode>0%</c:formatCode>
                <c:ptCount val="4"/>
                <c:pt idx="0">
                  <c:v>0.35787114639924195</c:v>
                </c:pt>
                <c:pt idx="1">
                  <c:v>0.16917087570007855</c:v>
                </c:pt>
                <c:pt idx="2">
                  <c:v>0.1416422320065599</c:v>
                </c:pt>
                <c:pt idx="3">
                  <c:v>0.33131574589411955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F8E-4965-815D-9373D2D16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3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43499176803484E-2"/>
          <c:y val="2.1032839426709752E-2"/>
          <c:w val="0.89500659419193918"/>
          <c:h val="0.97896716057329025"/>
        </c:manualLayout>
      </c:layout>
      <c:doughnutChart>
        <c:varyColors val="1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66F-477E-ABA9-5B094AFECA86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166F-477E-ABA9-5B094AFECA8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166F-477E-ABA9-5B094AFECA8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166F-477E-ABA9-5B094AFECA86}"/>
              </c:ext>
            </c:extLst>
          </c:dPt>
          <c:dLbls>
            <c:dLbl>
              <c:idx val="0"/>
              <c:layout>
                <c:manualLayout>
                  <c:x val="1.1270127604861098E-3"/>
                  <c:y val="2.094376749930692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6F-477E-ABA9-5B094AFECA86}"/>
                </c:ext>
              </c:extLst>
            </c:dLbl>
            <c:dLbl>
              <c:idx val="1"/>
              <c:layout>
                <c:manualLayout>
                  <c:x val="-1.09210790333721E-2"/>
                  <c:y val="-1.070298427204918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6F-477E-ABA9-5B094AFECA86}"/>
                </c:ext>
              </c:extLst>
            </c:dLbl>
            <c:dLbl>
              <c:idx val="2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6F-477E-ABA9-5B094AFECA8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'6.2'!$N$22:$N$23</c:f>
              <c:strCache>
                <c:ptCount val="1"/>
                <c:pt idx="0">
                  <c:v>topné období</c:v>
                </c:pt>
              </c:strCache>
            </c:strRef>
          </c:cat>
          <c:val>
            <c:numRef>
              <c:f>'6.2'!$O$22:$O$23</c:f>
              <c:numCache>
                <c:formatCode>0%</c:formatCode>
                <c:ptCount val="2"/>
                <c:pt idx="0">
                  <c:v>0.6891868922933615</c:v>
                </c:pt>
                <c:pt idx="1">
                  <c:v>0.31081310770663845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6F-477E-ABA9-5B094AFEC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53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800" b="0"/>
            </a:pPr>
            <a:r>
              <a:rPr lang="cs-CZ" sz="800" b="0"/>
              <a:t>Meziroční porovnání měsíčních průměrných teplot</a:t>
            </a:r>
          </a:p>
        </c:rich>
      </c:tx>
      <c:layout>
        <c:manualLayout>
          <c:xMode val="edge"/>
          <c:yMode val="edge"/>
          <c:x val="0.22511002791920373"/>
          <c:y val="5.04666863166168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8514131644958347E-2"/>
          <c:y val="0.15546385649162275"/>
          <c:w val="0.72907044962750767"/>
          <c:h val="0.66082765970043222"/>
        </c:manualLayout>
      </c:layout>
      <c:lineChart>
        <c:grouping val="standard"/>
        <c:varyColors val="0"/>
        <c:ser>
          <c:idx val="0"/>
          <c:order val="0"/>
          <c:tx>
            <c:strRef>
              <c:f>'6.3'!$L$5</c:f>
              <c:strCache>
                <c:ptCount val="1"/>
                <c:pt idx="0">
                  <c:v>normál</c:v>
                </c:pt>
              </c:strCache>
            </c:strRef>
          </c:tx>
          <c:spPr>
            <a:ln w="3810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'6.3'!$K$6:$K$17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'6.3'!$L$6:$L$17</c:f>
              <c:numCache>
                <c:formatCode>0.0</c:formatCode>
                <c:ptCount val="12"/>
                <c:pt idx="0">
                  <c:v>-1.2258064516129035</c:v>
                </c:pt>
                <c:pt idx="1">
                  <c:v>-0.15517241379310354</c:v>
                </c:pt>
                <c:pt idx="2">
                  <c:v>3.512903225806451</c:v>
                </c:pt>
                <c:pt idx="3">
                  <c:v>8.6366666666666667</c:v>
                </c:pt>
                <c:pt idx="4">
                  <c:v>13.522580645161288</c:v>
                </c:pt>
                <c:pt idx="5">
                  <c:v>16.59</c:v>
                </c:pt>
                <c:pt idx="6">
                  <c:v>18.522580645161291</c:v>
                </c:pt>
                <c:pt idx="7">
                  <c:v>18.119354838709679</c:v>
                </c:pt>
                <c:pt idx="8">
                  <c:v>13.223333333333333</c:v>
                </c:pt>
                <c:pt idx="9">
                  <c:v>8.3548387096774199</c:v>
                </c:pt>
                <c:pt idx="10">
                  <c:v>3.5466666666666664</c:v>
                </c:pt>
                <c:pt idx="11">
                  <c:v>-0.38387096774193558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E-47B8-B50E-CB73B64305F3}"/>
            </c:ext>
          </c:extLst>
        </c:ser>
        <c:ser>
          <c:idx val="1"/>
          <c:order val="1"/>
          <c:tx>
            <c:strRef>
              <c:f>'6.3'!$M$5</c:f>
              <c:strCache>
                <c:ptCount val="1"/>
                <c:pt idx="0">
                  <c:v>průměr
2019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strRef>
              <c:f>'6.3'!$K$6:$K$17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'6.3'!$M$6:$M$17</c:f>
              <c:numCache>
                <c:formatCode>0.0</c:formatCode>
                <c:ptCount val="12"/>
                <c:pt idx="0">
                  <c:v>-1.5193548387096771</c:v>
                </c:pt>
                <c:pt idx="1">
                  <c:v>1.8321428571428571</c:v>
                </c:pt>
                <c:pt idx="2">
                  <c:v>5.8225806451612891</c:v>
                </c:pt>
                <c:pt idx="3">
                  <c:v>9.6566666666666681</c:v>
                </c:pt>
                <c:pt idx="4">
                  <c:v>10.93225806451613</c:v>
                </c:pt>
                <c:pt idx="5">
                  <c:v>20.983333333333334</c:v>
                </c:pt>
                <c:pt idx="6">
                  <c:v>19.090322580645161</c:v>
                </c:pt>
                <c:pt idx="7">
                  <c:v>19.183870967741935</c:v>
                </c:pt>
                <c:pt idx="8">
                  <c:v>13.526666666666667</c:v>
                </c:pt>
                <c:pt idx="9">
                  <c:v>9.6258064516129043</c:v>
                </c:pt>
                <c:pt idx="10">
                  <c:v>5.8366666666666669</c:v>
                </c:pt>
                <c:pt idx="11">
                  <c:v>2.0612903225806449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E-47B8-B50E-CB73B64305F3}"/>
            </c:ext>
          </c:extLst>
        </c:ser>
        <c:ser>
          <c:idx val="2"/>
          <c:order val="2"/>
          <c:tx>
            <c:strRef>
              <c:f>'6.3'!$N$5</c:f>
              <c:strCache>
                <c:ptCount val="1"/>
                <c:pt idx="0">
                  <c:v>průměr
2020</c:v>
                </c:pt>
              </c:strCache>
            </c:strRef>
          </c:tx>
          <c:spPr>
            <a:ln w="381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'6.3'!$K$6:$K$17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'6.3'!$N$6:$N$17</c:f>
              <c:numCache>
                <c:formatCode>0.0</c:formatCode>
                <c:ptCount val="12"/>
                <c:pt idx="0">
                  <c:v>0.39032258064516134</c:v>
                </c:pt>
                <c:pt idx="1">
                  <c:v>3.9928571428571429</c:v>
                </c:pt>
                <c:pt idx="2">
                  <c:v>4.1483870967741927</c:v>
                </c:pt>
                <c:pt idx="3">
                  <c:v>9.4466666666666654</c:v>
                </c:pt>
                <c:pt idx="4">
                  <c:v>11.2</c:v>
                </c:pt>
                <c:pt idx="5">
                  <c:v>16.643333333333331</c:v>
                </c:pt>
                <c:pt idx="6">
                  <c:v>17.977419354838709</c:v>
                </c:pt>
                <c:pt idx="7">
                  <c:v>19.048387096774192</c:v>
                </c:pt>
                <c:pt idx="8">
                  <c:v>14.163333333333334</c:v>
                </c:pt>
                <c:pt idx="9">
                  <c:v>9.1709677419354847</c:v>
                </c:pt>
                <c:pt idx="10">
                  <c:v>3.9799999999999995</c:v>
                </c:pt>
                <c:pt idx="11">
                  <c:v>1.9064516129032256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FE-47B8-B50E-CB73B6430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584128"/>
        <c:axId val="169585664"/>
      </c:lineChart>
      <c:catAx>
        <c:axId val="16958412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low"/>
        <c:txPr>
          <a:bodyPr rot="-2700000" vert="horz"/>
          <a:lstStyle/>
          <a:p>
            <a:pPr>
              <a:defRPr/>
            </a:pPr>
            <a:endParaRPr lang="cs-CZ"/>
          </a:p>
        </c:txPr>
        <c:crossAx val="169585664"/>
        <c:crosses val="autoZero"/>
        <c:auto val="1"/>
        <c:lblAlgn val="ctr"/>
        <c:lblOffset val="100"/>
        <c:noMultiLvlLbl val="0"/>
      </c:catAx>
      <c:valAx>
        <c:axId val="169585664"/>
        <c:scaling>
          <c:orientation val="minMax"/>
          <c:max val="24"/>
          <c:min val="-6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teplota (°C)</a:t>
                </a:r>
              </a:p>
            </c:rich>
          </c:tx>
          <c:layout>
            <c:manualLayout>
              <c:xMode val="edge"/>
              <c:yMode val="edge"/>
              <c:x val="1.3605442176870748E-2"/>
              <c:y val="0.3467359237437977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69584128"/>
        <c:crosses val="autoZero"/>
        <c:crossBetween val="midCat"/>
        <c:majorUnit val="2"/>
      </c:valAx>
    </c:plotArea>
    <c:legend>
      <c:legendPos val="r"/>
      <c:layout>
        <c:manualLayout>
          <c:xMode val="edge"/>
          <c:yMode val="edge"/>
          <c:x val="0.83107769050546376"/>
          <c:y val="0.36241386161391187"/>
          <c:w val="0.16892230949453635"/>
          <c:h val="0.3814938670514791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/>
            </a:pPr>
            <a:r>
              <a:rPr lang="cs-CZ" sz="800" b="0"/>
              <a:t>O</a:t>
            </a:r>
            <a:r>
              <a:rPr lang="en-US" sz="800" b="0"/>
              <a:t>dchylka</a:t>
            </a:r>
            <a:r>
              <a:rPr lang="cs-CZ" sz="800" b="0"/>
              <a:t> průměrné teploty roku 2020</a:t>
            </a:r>
            <a:r>
              <a:rPr lang="cs-CZ" sz="800" b="0" baseline="0"/>
              <a:t> </a:t>
            </a:r>
            <a:r>
              <a:rPr lang="cs-CZ" sz="800" b="0"/>
              <a:t>od roku</a:t>
            </a:r>
            <a:r>
              <a:rPr lang="en-US" sz="800" b="0"/>
              <a:t> 201</a:t>
            </a:r>
            <a:r>
              <a:rPr lang="cs-CZ" sz="800" b="0"/>
              <a:t>9</a:t>
            </a:r>
            <a:endParaRPr lang="en-US" sz="800" b="0"/>
          </a:p>
        </c:rich>
      </c:tx>
      <c:layout>
        <c:manualLayout>
          <c:xMode val="edge"/>
          <c:yMode val="edge"/>
          <c:x val="0.25422038346901554"/>
          <c:y val="7.97720439814056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052849326037637E-2"/>
          <c:y val="0.17672379176535355"/>
          <c:w val="0.72699828027112323"/>
          <c:h val="0.614445290420938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'6.3'!$Q$5</c:f>
              <c:strCache>
                <c:ptCount val="1"/>
                <c:pt idx="0">
                  <c:v>odchylka
od r. 2019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E7E-4F9F-BEA1-487F77004F5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E7E-4F9F-BEA1-487F77004F5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E7E-4F9F-BEA1-487F77004F5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E7E-4F9F-BEA1-487F77004F5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E7E-4F9F-BEA1-487F77004F5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E7E-4F9F-BEA1-487F77004F5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E7E-4F9F-BEA1-487F77004F5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E7E-4F9F-BEA1-487F77004F5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E7E-4F9F-BEA1-487F77004F5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E7E-4F9F-BEA1-487F77004F5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2E7E-4F9F-BEA1-487F77004F5D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2E7E-4F9F-BEA1-487F77004F5D}"/>
              </c:ext>
            </c:extLst>
          </c:dPt>
          <c:dLbls>
            <c:dLbl>
              <c:idx val="7"/>
              <c:layout>
                <c:manualLayout>
                  <c:x val="0"/>
                  <c:y val="5.37634408602150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E7E-4F9F-BEA1-487F77004F5D}"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'6.3'!$P$6:$P$17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'6.3'!$Q$6:$Q$17</c:f>
              <c:numCache>
                <c:formatCode>#,##0.0</c:formatCode>
                <c:ptCount val="12"/>
                <c:pt idx="0">
                  <c:v>1.9096774193548385</c:v>
                </c:pt>
                <c:pt idx="1">
                  <c:v>2.1607142857142856</c:v>
                </c:pt>
                <c:pt idx="2">
                  <c:v>-1.6741935483870964</c:v>
                </c:pt>
                <c:pt idx="3">
                  <c:v>-0.21000000000000263</c:v>
                </c:pt>
                <c:pt idx="4">
                  <c:v>0.26774193548386904</c:v>
                </c:pt>
                <c:pt idx="5">
                  <c:v>-4.3400000000000034</c:v>
                </c:pt>
                <c:pt idx="6">
                  <c:v>-1.112903225806452</c:v>
                </c:pt>
                <c:pt idx="7">
                  <c:v>-0.13548387096774306</c:v>
                </c:pt>
                <c:pt idx="8">
                  <c:v>0.63666666666666671</c:v>
                </c:pt>
                <c:pt idx="9">
                  <c:v>-0.45483870967741957</c:v>
                </c:pt>
                <c:pt idx="10">
                  <c:v>-1.8566666666666674</c:v>
                </c:pt>
                <c:pt idx="11">
                  <c:v>-0.15483870967741931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E7E-4F9F-BEA1-487F77004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0481152"/>
        <c:axId val="170482688"/>
      </c:barChart>
      <c:catAx>
        <c:axId val="17048115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low"/>
        <c:txPr>
          <a:bodyPr rot="-2700000" vert="horz"/>
          <a:lstStyle/>
          <a:p>
            <a:pPr>
              <a:defRPr/>
            </a:pPr>
            <a:endParaRPr lang="cs-CZ"/>
          </a:p>
        </c:txPr>
        <c:crossAx val="170482688"/>
        <c:crosses val="autoZero"/>
        <c:auto val="1"/>
        <c:lblAlgn val="ctr"/>
        <c:lblOffset val="100"/>
        <c:noMultiLvlLbl val="0"/>
      </c:catAx>
      <c:valAx>
        <c:axId val="170482688"/>
        <c:scaling>
          <c:orientation val="minMax"/>
          <c:max val="7"/>
          <c:min val="-8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teplota (°C)</a:t>
                </a:r>
              </a:p>
            </c:rich>
          </c:tx>
          <c:layout>
            <c:manualLayout>
              <c:xMode val="edge"/>
              <c:yMode val="edge"/>
              <c:x val="1.3605442176870748E-2"/>
              <c:y val="0.3467359237437977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70481152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800" b="0"/>
            </a:pPr>
            <a:r>
              <a:rPr lang="cs-CZ" sz="800" b="0"/>
              <a:t>Podíly ročních skutečných spotřeb plynu na největší roční spotřebě (rok 2020) za posledních deset let</a:t>
            </a:r>
          </a:p>
        </c:rich>
      </c:tx>
      <c:layout>
        <c:manualLayout>
          <c:xMode val="edge"/>
          <c:yMode val="edge"/>
          <c:x val="0.13717930828266717"/>
          <c:y val="5.27472405763339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020532243596133"/>
          <c:y val="0.1758241352544466"/>
          <c:w val="0.81803515066945742"/>
          <c:h val="0.6682420078470172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'6.4'!$G$20</c:f>
              <c:strCache>
                <c:ptCount val="1"/>
                <c:pt idx="0">
                  <c:v>Skutečnost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B47C-454B-8307-4063B40840D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47C-454B-8307-4063B40840D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7C-454B-8307-4063B40840DA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'6.4'!$F$21:$F$30</c:f>
              <c:numCache>
                <c:formatCode>0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'6.4'!$G$21:$G$30</c:f>
              <c:numCache>
                <c:formatCode>0.0</c:formatCode>
                <c:ptCount val="10"/>
                <c:pt idx="0">
                  <c:v>8085.8</c:v>
                </c:pt>
                <c:pt idx="1">
                  <c:v>8158.2250050503235</c:v>
                </c:pt>
                <c:pt idx="2">
                  <c:v>8277.0944147694499</c:v>
                </c:pt>
                <c:pt idx="3">
                  <c:v>7280.4197495994158</c:v>
                </c:pt>
                <c:pt idx="4">
                  <c:v>7607.5646329449373</c:v>
                </c:pt>
                <c:pt idx="5">
                  <c:v>8255.1342335338559</c:v>
                </c:pt>
                <c:pt idx="6">
                  <c:v>8527.4827534189189</c:v>
                </c:pt>
                <c:pt idx="7">
                  <c:v>8182.7561269882699</c:v>
                </c:pt>
                <c:pt idx="8">
                  <c:v>8564.6294736091877</c:v>
                </c:pt>
                <c:pt idx="9">
                  <c:v>8694.2191732210795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7C-454B-8307-4063B40840DA}"/>
            </c:ext>
          </c:extLst>
        </c:ser>
        <c:ser>
          <c:idx val="1"/>
          <c:order val="1"/>
          <c:tx>
            <c:strRef>
              <c:f>'6.4'!$J$20</c:f>
              <c:strCache>
                <c:ptCount val="1"/>
              </c:strCache>
            </c:strRef>
          </c:tx>
          <c:spPr>
            <a:noFill/>
          </c:spPr>
          <c:invertIfNegative val="0"/>
          <c:cat>
            <c:numRef>
              <c:f>'6.4'!$F$21:$F$30</c:f>
              <c:numCache>
                <c:formatCode>0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'6.4'!$J$21:$J$30</c:f>
              <c:numCache>
                <c:formatCode>#,##0.0</c:formatCode>
                <c:ptCount val="10"/>
                <c:pt idx="0">
                  <c:v>608.41917322107929</c:v>
                </c:pt>
                <c:pt idx="1">
                  <c:v>535.99416817075598</c:v>
                </c:pt>
                <c:pt idx="2">
                  <c:v>417.12475845162953</c:v>
                </c:pt>
                <c:pt idx="3">
                  <c:v>1413.7994236216637</c:v>
                </c:pt>
                <c:pt idx="4">
                  <c:v>1086.6545402761421</c:v>
                </c:pt>
                <c:pt idx="5">
                  <c:v>439.0849396872236</c:v>
                </c:pt>
                <c:pt idx="6">
                  <c:v>166.73641980216053</c:v>
                </c:pt>
                <c:pt idx="7">
                  <c:v>511.46304623280957</c:v>
                </c:pt>
                <c:pt idx="8">
                  <c:v>129.58969961189177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7C-454B-8307-4063B4084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1496448"/>
        <c:axId val="169981056"/>
      </c:barChart>
      <c:catAx>
        <c:axId val="16149644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69981056"/>
        <c:crosses val="autoZero"/>
        <c:auto val="1"/>
        <c:lblAlgn val="ctr"/>
        <c:lblOffset val="100"/>
        <c:noMultiLvlLbl val="0"/>
      </c:catAx>
      <c:valAx>
        <c:axId val="16998105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mil. m</a:t>
                </a:r>
                <a:r>
                  <a:rPr lang="en-US" b="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0.94048307252732644"/>
              <c:y val="0.45155652815170538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crossAx val="1614964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/>
            </a:pPr>
            <a:r>
              <a:rPr lang="cs-CZ" sz="800" b="0"/>
              <a:t>M</a:t>
            </a:r>
            <a:r>
              <a:rPr lang="en-US" sz="800" b="0"/>
              <a:t>eziroční změna</a:t>
            </a:r>
            <a:r>
              <a:rPr lang="cs-CZ" sz="800" b="0"/>
              <a:t> skutečné spotřeby zemního plynu</a:t>
            </a:r>
            <a:endParaRPr lang="en-US" sz="800" b="0"/>
          </a:p>
        </c:rich>
      </c:tx>
      <c:layout>
        <c:manualLayout>
          <c:xMode val="edge"/>
          <c:yMode val="edge"/>
          <c:x val="0.30498936841755542"/>
          <c:y val="1.90023705581958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139954815774611"/>
          <c:y val="0.12335730491522998"/>
          <c:w val="0.81687049403634671"/>
          <c:h val="0.747134307857355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'6.4'!$D$47</c:f>
              <c:strCache>
                <c:ptCount val="1"/>
                <c:pt idx="0">
                  <c:v>meziroční změna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D55C-4A8D-8DBA-48A79ABCEC4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D55C-4A8D-8DBA-48A79ABCEC4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D55C-4A8D-8DBA-48A79ABCEC4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D55C-4A8D-8DBA-48A79ABCEC47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D55C-4A8D-8DBA-48A79ABCEC47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D55C-4A8D-8DBA-48A79ABCEC47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D55C-4A8D-8DBA-48A79ABCEC47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D55C-4A8D-8DBA-48A79ABCEC47}"/>
              </c:ext>
            </c:extLst>
          </c:dPt>
          <c:dLbls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'6.4'!$C$48:$C$57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'6.4'!$D$48:$D$57</c:f>
              <c:numCache>
                <c:formatCode>0.0%</c:formatCode>
                <c:ptCount val="10"/>
                <c:pt idx="0">
                  <c:v>-0.1</c:v>
                </c:pt>
                <c:pt idx="1">
                  <c:v>8.9605550404244193E-3</c:v>
                </c:pt>
                <c:pt idx="2">
                  <c:v>1.4570499054088446E-2</c:v>
                </c:pt>
                <c:pt idx="3">
                  <c:v>-0.1204135914399613</c:v>
                </c:pt>
                <c:pt idx="4">
                  <c:v>4.4934294270935982E-2</c:v>
                </c:pt>
                <c:pt idx="5">
                  <c:v>8.5121800711963222E-2</c:v>
                </c:pt>
                <c:pt idx="6">
                  <c:v>3.2991410215806531E-2</c:v>
                </c:pt>
                <c:pt idx="7">
                  <c:v>-4.0425367766641102E-2</c:v>
                </c:pt>
                <c:pt idx="8">
                  <c:v>4.6668059110478388E-2</c:v>
                </c:pt>
                <c:pt idx="9">
                  <c:v>1.5130800463838615E-2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55C-4A8D-8DBA-48A79ABCE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70013056"/>
        <c:axId val="170014592"/>
      </c:barChart>
      <c:catAx>
        <c:axId val="17001305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low"/>
        <c:crossAx val="170014592"/>
        <c:crosses val="autoZero"/>
        <c:auto val="1"/>
        <c:lblAlgn val="ctr"/>
        <c:lblOffset val="100"/>
        <c:noMultiLvlLbl val="0"/>
      </c:catAx>
      <c:valAx>
        <c:axId val="170014592"/>
        <c:scaling>
          <c:orientation val="minMax"/>
          <c:max val="0.2"/>
          <c:min val="-0.2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70013056"/>
        <c:crosses val="autoZero"/>
        <c:crossBetween val="between"/>
        <c:majorUnit val="5.000000000000001E-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800" b="0"/>
            </a:pPr>
            <a:r>
              <a:rPr lang="cs-CZ" sz="800" b="0"/>
              <a:t>Průběhy ročních s</a:t>
            </a:r>
            <a:r>
              <a:rPr lang="en-US" sz="800" b="0"/>
              <a:t>potřeb</a:t>
            </a:r>
            <a:r>
              <a:rPr lang="cs-CZ" sz="800" b="0"/>
              <a:t> </a:t>
            </a:r>
            <a:r>
              <a:rPr lang="en-US" sz="800" b="0"/>
              <a:t>zemního plynu</a:t>
            </a:r>
            <a:r>
              <a:rPr lang="cs-CZ" sz="800" b="0"/>
              <a:t> a průměrných teplot</a:t>
            </a:r>
            <a:endParaRPr lang="en-US" sz="800" b="0"/>
          </a:p>
        </c:rich>
      </c:tx>
      <c:layout>
        <c:manualLayout>
          <c:xMode val="edge"/>
          <c:yMode val="edge"/>
          <c:x val="0.28795552729821811"/>
          <c:y val="4.54900129009297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404721148986811"/>
          <c:y val="0.13658665806689393"/>
          <c:w val="0.78141259516473482"/>
          <c:h val="0.68061034743538418"/>
        </c:manualLayout>
      </c:layout>
      <c:lineChart>
        <c:grouping val="standard"/>
        <c:varyColors val="0"/>
        <c:ser>
          <c:idx val="1"/>
          <c:order val="0"/>
          <c:tx>
            <c:strRef>
              <c:f>'6.4'!$C$20</c:f>
              <c:strCache>
                <c:ptCount val="1"/>
                <c:pt idx="0">
                  <c:v>Skutečnost</c:v>
                </c:pt>
              </c:strCache>
            </c:strRef>
          </c:tx>
          <c:spPr>
            <a:ln w="381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0-9662-4C09-BD9E-182778F3F259}"/>
              </c:ext>
            </c:extLst>
          </c:dPt>
          <c:cat>
            <c:numRef>
              <c:f>'6.4'!$B$21:$B$30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'6.4'!$C$21:$C$30</c:f>
              <c:numCache>
                <c:formatCode>#,##0.0</c:formatCode>
                <c:ptCount val="10"/>
                <c:pt idx="0">
                  <c:v>8085.8</c:v>
                </c:pt>
                <c:pt idx="1">
                  <c:v>8158.2250050503235</c:v>
                </c:pt>
                <c:pt idx="2">
                  <c:v>8277.0944147694499</c:v>
                </c:pt>
                <c:pt idx="3">
                  <c:v>7280.4197495994158</c:v>
                </c:pt>
                <c:pt idx="4">
                  <c:v>7607.5646329449373</c:v>
                </c:pt>
                <c:pt idx="5">
                  <c:v>8255.1342335338559</c:v>
                </c:pt>
                <c:pt idx="6">
                  <c:v>8527.4827534189189</c:v>
                </c:pt>
                <c:pt idx="7">
                  <c:v>8182.7561269882699</c:v>
                </c:pt>
                <c:pt idx="8">
                  <c:v>8564.6294736091877</c:v>
                </c:pt>
                <c:pt idx="9">
                  <c:v>8694.2191732210795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62-4C09-BD9E-182778F3F259}"/>
            </c:ext>
          </c:extLst>
        </c:ser>
        <c:ser>
          <c:idx val="2"/>
          <c:order val="1"/>
          <c:tx>
            <c:strRef>
              <c:f>'6.4'!$D$20</c:f>
              <c:strCache>
                <c:ptCount val="1"/>
                <c:pt idx="0">
                  <c:v>Přepočet</c:v>
                </c:pt>
              </c:strCache>
            </c:strRef>
          </c:tx>
          <c:spPr>
            <a:ln w="38100" cmpd="sng">
              <a:solidFill>
                <a:schemeClr val="bg1">
                  <a:lumMod val="50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'6.4'!$B$21:$B$30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'6.4'!$D$21:$D$30</c:f>
              <c:numCache>
                <c:formatCode>#,##0.0</c:formatCode>
                <c:ptCount val="10"/>
                <c:pt idx="0">
                  <c:v>8384.4</c:v>
                </c:pt>
                <c:pt idx="1">
                  <c:v>8252.4311379860101</c:v>
                </c:pt>
                <c:pt idx="2">
                  <c:v>8353.3381749207947</c:v>
                </c:pt>
                <c:pt idx="3">
                  <c:v>8040.7391621005245</c:v>
                </c:pt>
                <c:pt idx="4">
                  <c:v>8085.3660724135771</c:v>
                </c:pt>
                <c:pt idx="5">
                  <c:v>8432.6727866868077</c:v>
                </c:pt>
                <c:pt idx="6">
                  <c:v>8733.122113124442</c:v>
                </c:pt>
                <c:pt idx="7">
                  <c:v>8634.4743233258068</c:v>
                </c:pt>
                <c:pt idx="8">
                  <c:v>9052.0350741878956</c:v>
                </c:pt>
                <c:pt idx="9">
                  <c:v>9006.2086823140817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62-4C09-BD9E-182778F3F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056320"/>
        <c:axId val="170066304"/>
      </c:lineChart>
      <c:lineChart>
        <c:grouping val="standard"/>
        <c:varyColors val="0"/>
        <c:ser>
          <c:idx val="0"/>
          <c:order val="2"/>
          <c:tx>
            <c:strRef>
              <c:f>'6.4'!$E$20</c:f>
              <c:strCache>
                <c:ptCount val="1"/>
                <c:pt idx="0">
                  <c:v>průměr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ysDash"/>
            </a:ln>
            <a:effectLst/>
          </c:spPr>
          <c:marker>
            <c:symbol val="none"/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3-9662-4C09-BD9E-182778F3F259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4-9662-4C09-BD9E-182778F3F259}"/>
              </c:ext>
            </c:extLst>
          </c:dPt>
          <c:cat>
            <c:numRef>
              <c:f>'6.4'!$B$21:$B$30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'6.4'!$E$21:$E$30</c:f>
              <c:numCache>
                <c:formatCode>#,##0.0</c:formatCode>
                <c:ptCount val="10"/>
                <c:pt idx="0">
                  <c:v>8.9</c:v>
                </c:pt>
                <c:pt idx="1">
                  <c:v>8.6999999999999993</c:v>
                </c:pt>
                <c:pt idx="2">
                  <c:v>8.3000000000000007</c:v>
                </c:pt>
                <c:pt idx="3">
                  <c:v>9.6999999999999993</c:v>
                </c:pt>
                <c:pt idx="4">
                  <c:v>9.8000000000000007</c:v>
                </c:pt>
                <c:pt idx="5">
                  <c:v>8.9722459037378375</c:v>
                </c:pt>
                <c:pt idx="6">
                  <c:v>8.8161872759856621</c:v>
                </c:pt>
                <c:pt idx="7">
                  <c:v>9.8751190476190462</c:v>
                </c:pt>
                <c:pt idx="8">
                  <c:v>9.7526875320020494</c:v>
                </c:pt>
                <c:pt idx="9">
                  <c:v>9.3390104966717846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662-4C09-BD9E-182778F3F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070400"/>
        <c:axId val="170068224"/>
      </c:lineChart>
      <c:dateAx>
        <c:axId val="170056320"/>
        <c:scaling>
          <c:orientation val="minMax"/>
          <c:max val="2020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70066304"/>
        <c:crosses val="autoZero"/>
        <c:auto val="0"/>
        <c:lblOffset val="100"/>
        <c:baseTimeUnit val="days"/>
      </c:dateAx>
      <c:valAx>
        <c:axId val="170066304"/>
        <c:scaling>
          <c:orientation val="minMax"/>
          <c:max val="9400"/>
          <c:min val="7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množství plynu</a:t>
                </a:r>
                <a:r>
                  <a:rPr lang="en-US" b="0"/>
                  <a:t> (mil.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4.0273552762426439E-2"/>
              <c:y val="0.2465545620356777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70056320"/>
        <c:crosses val="autoZero"/>
        <c:crossBetween val="midCat"/>
        <c:majorUnit val="300"/>
      </c:valAx>
      <c:valAx>
        <c:axId val="170068224"/>
        <c:scaling>
          <c:orientation val="minMax"/>
          <c:max val="11"/>
          <c:min val="7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průměrná teplota (°C)</a:t>
                </a:r>
              </a:p>
            </c:rich>
          </c:tx>
          <c:overlay val="0"/>
        </c:title>
        <c:numFmt formatCode="#,##0.0" sourceLinked="1"/>
        <c:majorTickMark val="out"/>
        <c:minorTickMark val="none"/>
        <c:tickLblPos val="nextTo"/>
        <c:crossAx val="170070400"/>
        <c:crosses val="max"/>
        <c:crossBetween val="between"/>
        <c:majorUnit val="0.5"/>
      </c:valAx>
      <c:catAx>
        <c:axId val="170070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0068224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ayout>
        <c:manualLayout>
          <c:xMode val="edge"/>
          <c:yMode val="edge"/>
          <c:x val="0.28609282535335256"/>
          <c:y val="0.91542728769073356"/>
          <c:w val="0.42781434929329487"/>
          <c:h val="8.4572712309266426E-2"/>
        </c:manualLayout>
      </c:layout>
      <c:overlay val="0"/>
      <c:spPr>
        <a:solidFill>
          <a:schemeClr val="bg1"/>
        </a:solidFill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/>
            </a:pPr>
            <a:r>
              <a:rPr lang="cs-CZ" sz="800" b="0"/>
              <a:t>Průběh d</a:t>
            </a:r>
            <a:r>
              <a:rPr lang="en-US" sz="800" b="0"/>
              <a:t>enní</a:t>
            </a:r>
            <a:r>
              <a:rPr lang="cs-CZ" sz="800" b="0"/>
              <a:t>ch</a:t>
            </a:r>
            <a:r>
              <a:rPr lang="en-US" sz="800" b="0"/>
              <a:t> spotřeb zemního plynu a průměrn</a:t>
            </a:r>
            <a:r>
              <a:rPr lang="cs-CZ" sz="800" b="0"/>
              <a:t>ých</a:t>
            </a:r>
            <a:r>
              <a:rPr lang="en-US" sz="800" b="0"/>
              <a:t> teplot</a:t>
            </a:r>
            <a:r>
              <a:rPr lang="cs-CZ" sz="800" b="0"/>
              <a:t> </a:t>
            </a:r>
          </a:p>
          <a:p>
            <a:pPr>
              <a:defRPr sz="800" b="0"/>
            </a:pPr>
            <a:r>
              <a:rPr lang="cs-CZ" sz="800" b="0"/>
              <a:t>v období od 1.1. do 31.12. 2020</a:t>
            </a:r>
          </a:p>
        </c:rich>
      </c:tx>
      <c:layout>
        <c:manualLayout>
          <c:xMode val="edge"/>
          <c:yMode val="edge"/>
          <c:x val="0.20443564356435645"/>
          <c:y val="4.3184879171598405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'6.5'!$O$5</c:f>
              <c:strCache>
                <c:ptCount val="1"/>
                <c:pt idx="0">
                  <c:v>spotřeba</c:v>
                </c:pt>
              </c:strCache>
            </c:strRef>
          </c:tx>
          <c:spPr>
            <a:ln w="254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'6.5'!$N$6:$N$371</c:f>
              <c:numCache>
                <c:formatCode>d/m;@</c:formatCode>
                <c:ptCount val="366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  <c:pt idx="91">
                  <c:v>43922</c:v>
                </c:pt>
                <c:pt idx="92">
                  <c:v>43923</c:v>
                </c:pt>
                <c:pt idx="93">
                  <c:v>43924</c:v>
                </c:pt>
                <c:pt idx="94">
                  <c:v>43925</c:v>
                </c:pt>
                <c:pt idx="95">
                  <c:v>43926</c:v>
                </c:pt>
                <c:pt idx="96">
                  <c:v>43927</c:v>
                </c:pt>
                <c:pt idx="97">
                  <c:v>43928</c:v>
                </c:pt>
                <c:pt idx="98">
                  <c:v>43929</c:v>
                </c:pt>
                <c:pt idx="99">
                  <c:v>43930</c:v>
                </c:pt>
                <c:pt idx="100">
                  <c:v>43931</c:v>
                </c:pt>
                <c:pt idx="101">
                  <c:v>43932</c:v>
                </c:pt>
                <c:pt idx="102">
                  <c:v>43933</c:v>
                </c:pt>
                <c:pt idx="103">
                  <c:v>43934</c:v>
                </c:pt>
                <c:pt idx="104">
                  <c:v>43935</c:v>
                </c:pt>
                <c:pt idx="105">
                  <c:v>43936</c:v>
                </c:pt>
                <c:pt idx="106">
                  <c:v>43937</c:v>
                </c:pt>
                <c:pt idx="107">
                  <c:v>43938</c:v>
                </c:pt>
                <c:pt idx="108">
                  <c:v>43939</c:v>
                </c:pt>
                <c:pt idx="109">
                  <c:v>43940</c:v>
                </c:pt>
                <c:pt idx="110">
                  <c:v>43941</c:v>
                </c:pt>
                <c:pt idx="111">
                  <c:v>43942</c:v>
                </c:pt>
                <c:pt idx="112">
                  <c:v>43943</c:v>
                </c:pt>
                <c:pt idx="113">
                  <c:v>43944</c:v>
                </c:pt>
                <c:pt idx="114">
                  <c:v>43945</c:v>
                </c:pt>
                <c:pt idx="115">
                  <c:v>43946</c:v>
                </c:pt>
                <c:pt idx="116">
                  <c:v>43947</c:v>
                </c:pt>
                <c:pt idx="117">
                  <c:v>43948</c:v>
                </c:pt>
                <c:pt idx="118">
                  <c:v>43949</c:v>
                </c:pt>
                <c:pt idx="119">
                  <c:v>43950</c:v>
                </c:pt>
                <c:pt idx="120">
                  <c:v>43951</c:v>
                </c:pt>
                <c:pt idx="121">
                  <c:v>43952</c:v>
                </c:pt>
                <c:pt idx="122">
                  <c:v>43953</c:v>
                </c:pt>
                <c:pt idx="123">
                  <c:v>43954</c:v>
                </c:pt>
                <c:pt idx="124">
                  <c:v>43955</c:v>
                </c:pt>
                <c:pt idx="125">
                  <c:v>43956</c:v>
                </c:pt>
                <c:pt idx="126">
                  <c:v>43957</c:v>
                </c:pt>
                <c:pt idx="127">
                  <c:v>43958</c:v>
                </c:pt>
                <c:pt idx="128">
                  <c:v>43959</c:v>
                </c:pt>
                <c:pt idx="129">
                  <c:v>43960</c:v>
                </c:pt>
                <c:pt idx="130">
                  <c:v>43961</c:v>
                </c:pt>
                <c:pt idx="131">
                  <c:v>43962</c:v>
                </c:pt>
                <c:pt idx="132">
                  <c:v>43963</c:v>
                </c:pt>
                <c:pt idx="133">
                  <c:v>43964</c:v>
                </c:pt>
                <c:pt idx="134">
                  <c:v>43965</c:v>
                </c:pt>
                <c:pt idx="135">
                  <c:v>43966</c:v>
                </c:pt>
                <c:pt idx="136">
                  <c:v>43967</c:v>
                </c:pt>
                <c:pt idx="137">
                  <c:v>43968</c:v>
                </c:pt>
                <c:pt idx="138">
                  <c:v>43969</c:v>
                </c:pt>
                <c:pt idx="139">
                  <c:v>43970</c:v>
                </c:pt>
                <c:pt idx="140">
                  <c:v>43971</c:v>
                </c:pt>
                <c:pt idx="141">
                  <c:v>43972</c:v>
                </c:pt>
                <c:pt idx="142">
                  <c:v>43973</c:v>
                </c:pt>
                <c:pt idx="143">
                  <c:v>43974</c:v>
                </c:pt>
                <c:pt idx="144">
                  <c:v>43975</c:v>
                </c:pt>
                <c:pt idx="145">
                  <c:v>43976</c:v>
                </c:pt>
                <c:pt idx="146">
                  <c:v>43977</c:v>
                </c:pt>
                <c:pt idx="147">
                  <c:v>43978</c:v>
                </c:pt>
                <c:pt idx="148">
                  <c:v>43979</c:v>
                </c:pt>
                <c:pt idx="149">
                  <c:v>43980</c:v>
                </c:pt>
                <c:pt idx="150">
                  <c:v>43981</c:v>
                </c:pt>
                <c:pt idx="151">
                  <c:v>43982</c:v>
                </c:pt>
                <c:pt idx="152">
                  <c:v>43983</c:v>
                </c:pt>
                <c:pt idx="153">
                  <c:v>43984</c:v>
                </c:pt>
                <c:pt idx="154">
                  <c:v>43985</c:v>
                </c:pt>
                <c:pt idx="155">
                  <c:v>43986</c:v>
                </c:pt>
                <c:pt idx="156">
                  <c:v>43987</c:v>
                </c:pt>
                <c:pt idx="157">
                  <c:v>43988</c:v>
                </c:pt>
                <c:pt idx="158">
                  <c:v>43989</c:v>
                </c:pt>
                <c:pt idx="159">
                  <c:v>43990</c:v>
                </c:pt>
                <c:pt idx="160">
                  <c:v>43991</c:v>
                </c:pt>
                <c:pt idx="161">
                  <c:v>43992</c:v>
                </c:pt>
                <c:pt idx="162">
                  <c:v>43993</c:v>
                </c:pt>
                <c:pt idx="163">
                  <c:v>43994</c:v>
                </c:pt>
                <c:pt idx="164">
                  <c:v>43995</c:v>
                </c:pt>
                <c:pt idx="165">
                  <c:v>43996</c:v>
                </c:pt>
                <c:pt idx="166">
                  <c:v>43997</c:v>
                </c:pt>
                <c:pt idx="167">
                  <c:v>43998</c:v>
                </c:pt>
                <c:pt idx="168">
                  <c:v>43999</c:v>
                </c:pt>
                <c:pt idx="169">
                  <c:v>44000</c:v>
                </c:pt>
                <c:pt idx="170">
                  <c:v>44001</c:v>
                </c:pt>
                <c:pt idx="171">
                  <c:v>44002</c:v>
                </c:pt>
                <c:pt idx="172">
                  <c:v>44003</c:v>
                </c:pt>
                <c:pt idx="173">
                  <c:v>44004</c:v>
                </c:pt>
                <c:pt idx="174">
                  <c:v>44005</c:v>
                </c:pt>
                <c:pt idx="175">
                  <c:v>44006</c:v>
                </c:pt>
                <c:pt idx="176">
                  <c:v>44007</c:v>
                </c:pt>
                <c:pt idx="177">
                  <c:v>44008</c:v>
                </c:pt>
                <c:pt idx="178">
                  <c:v>44009</c:v>
                </c:pt>
                <c:pt idx="179">
                  <c:v>44010</c:v>
                </c:pt>
                <c:pt idx="180">
                  <c:v>44011</c:v>
                </c:pt>
                <c:pt idx="181">
                  <c:v>44012</c:v>
                </c:pt>
                <c:pt idx="182">
                  <c:v>44013</c:v>
                </c:pt>
                <c:pt idx="183">
                  <c:v>44014</c:v>
                </c:pt>
                <c:pt idx="184">
                  <c:v>44015</c:v>
                </c:pt>
                <c:pt idx="185">
                  <c:v>44016</c:v>
                </c:pt>
                <c:pt idx="186">
                  <c:v>44017</c:v>
                </c:pt>
                <c:pt idx="187">
                  <c:v>44018</c:v>
                </c:pt>
                <c:pt idx="188">
                  <c:v>44019</c:v>
                </c:pt>
                <c:pt idx="189">
                  <c:v>44020</c:v>
                </c:pt>
                <c:pt idx="190">
                  <c:v>44021</c:v>
                </c:pt>
                <c:pt idx="191">
                  <c:v>44022</c:v>
                </c:pt>
                <c:pt idx="192">
                  <c:v>44023</c:v>
                </c:pt>
                <c:pt idx="193">
                  <c:v>44024</c:v>
                </c:pt>
                <c:pt idx="194">
                  <c:v>44025</c:v>
                </c:pt>
                <c:pt idx="195">
                  <c:v>44026</c:v>
                </c:pt>
                <c:pt idx="196">
                  <c:v>44027</c:v>
                </c:pt>
                <c:pt idx="197">
                  <c:v>44028</c:v>
                </c:pt>
                <c:pt idx="198">
                  <c:v>44029</c:v>
                </c:pt>
                <c:pt idx="199">
                  <c:v>44030</c:v>
                </c:pt>
                <c:pt idx="200">
                  <c:v>44031</c:v>
                </c:pt>
                <c:pt idx="201">
                  <c:v>44032</c:v>
                </c:pt>
                <c:pt idx="202">
                  <c:v>44033</c:v>
                </c:pt>
                <c:pt idx="203">
                  <c:v>44034</c:v>
                </c:pt>
                <c:pt idx="204">
                  <c:v>44035</c:v>
                </c:pt>
                <c:pt idx="205">
                  <c:v>44036</c:v>
                </c:pt>
                <c:pt idx="206">
                  <c:v>44037</c:v>
                </c:pt>
                <c:pt idx="207">
                  <c:v>44038</c:v>
                </c:pt>
                <c:pt idx="208">
                  <c:v>44039</c:v>
                </c:pt>
                <c:pt idx="209">
                  <c:v>44040</c:v>
                </c:pt>
                <c:pt idx="210">
                  <c:v>44041</c:v>
                </c:pt>
                <c:pt idx="211">
                  <c:v>44042</c:v>
                </c:pt>
                <c:pt idx="212">
                  <c:v>44043</c:v>
                </c:pt>
                <c:pt idx="213">
                  <c:v>44044</c:v>
                </c:pt>
                <c:pt idx="214">
                  <c:v>44045</c:v>
                </c:pt>
                <c:pt idx="215">
                  <c:v>44046</c:v>
                </c:pt>
                <c:pt idx="216">
                  <c:v>44047</c:v>
                </c:pt>
                <c:pt idx="217">
                  <c:v>44048</c:v>
                </c:pt>
                <c:pt idx="218">
                  <c:v>44049</c:v>
                </c:pt>
                <c:pt idx="219">
                  <c:v>44050</c:v>
                </c:pt>
                <c:pt idx="220">
                  <c:v>44051</c:v>
                </c:pt>
                <c:pt idx="221">
                  <c:v>44052</c:v>
                </c:pt>
                <c:pt idx="222">
                  <c:v>44053</c:v>
                </c:pt>
                <c:pt idx="223">
                  <c:v>44054</c:v>
                </c:pt>
                <c:pt idx="224">
                  <c:v>44055</c:v>
                </c:pt>
                <c:pt idx="225">
                  <c:v>44056</c:v>
                </c:pt>
                <c:pt idx="226">
                  <c:v>44057</c:v>
                </c:pt>
                <c:pt idx="227">
                  <c:v>44058</c:v>
                </c:pt>
                <c:pt idx="228">
                  <c:v>44059</c:v>
                </c:pt>
                <c:pt idx="229">
                  <c:v>44060</c:v>
                </c:pt>
                <c:pt idx="230">
                  <c:v>44061</c:v>
                </c:pt>
                <c:pt idx="231">
                  <c:v>44062</c:v>
                </c:pt>
                <c:pt idx="232">
                  <c:v>44063</c:v>
                </c:pt>
                <c:pt idx="233">
                  <c:v>44064</c:v>
                </c:pt>
                <c:pt idx="234">
                  <c:v>44065</c:v>
                </c:pt>
                <c:pt idx="235">
                  <c:v>44066</c:v>
                </c:pt>
                <c:pt idx="236">
                  <c:v>44067</c:v>
                </c:pt>
                <c:pt idx="237">
                  <c:v>44068</c:v>
                </c:pt>
                <c:pt idx="238">
                  <c:v>44069</c:v>
                </c:pt>
                <c:pt idx="239">
                  <c:v>44070</c:v>
                </c:pt>
                <c:pt idx="240">
                  <c:v>44071</c:v>
                </c:pt>
                <c:pt idx="241">
                  <c:v>44072</c:v>
                </c:pt>
                <c:pt idx="242">
                  <c:v>44073</c:v>
                </c:pt>
                <c:pt idx="243">
                  <c:v>44074</c:v>
                </c:pt>
                <c:pt idx="244">
                  <c:v>44075</c:v>
                </c:pt>
                <c:pt idx="245">
                  <c:v>44076</c:v>
                </c:pt>
                <c:pt idx="246">
                  <c:v>44077</c:v>
                </c:pt>
                <c:pt idx="247">
                  <c:v>44078</c:v>
                </c:pt>
                <c:pt idx="248">
                  <c:v>44079</c:v>
                </c:pt>
                <c:pt idx="249">
                  <c:v>44080</c:v>
                </c:pt>
                <c:pt idx="250">
                  <c:v>44081</c:v>
                </c:pt>
                <c:pt idx="251">
                  <c:v>44082</c:v>
                </c:pt>
                <c:pt idx="252">
                  <c:v>44083</c:v>
                </c:pt>
                <c:pt idx="253">
                  <c:v>44084</c:v>
                </c:pt>
                <c:pt idx="254">
                  <c:v>44085</c:v>
                </c:pt>
                <c:pt idx="255">
                  <c:v>44086</c:v>
                </c:pt>
                <c:pt idx="256">
                  <c:v>44087</c:v>
                </c:pt>
                <c:pt idx="257">
                  <c:v>44088</c:v>
                </c:pt>
                <c:pt idx="258">
                  <c:v>44089</c:v>
                </c:pt>
                <c:pt idx="259">
                  <c:v>44090</c:v>
                </c:pt>
                <c:pt idx="260">
                  <c:v>44091</c:v>
                </c:pt>
                <c:pt idx="261">
                  <c:v>44092</c:v>
                </c:pt>
                <c:pt idx="262">
                  <c:v>44093</c:v>
                </c:pt>
                <c:pt idx="263">
                  <c:v>44094</c:v>
                </c:pt>
                <c:pt idx="264">
                  <c:v>44095</c:v>
                </c:pt>
                <c:pt idx="265">
                  <c:v>44096</c:v>
                </c:pt>
                <c:pt idx="266">
                  <c:v>44097</c:v>
                </c:pt>
                <c:pt idx="267">
                  <c:v>44098</c:v>
                </c:pt>
                <c:pt idx="268">
                  <c:v>44099</c:v>
                </c:pt>
                <c:pt idx="269">
                  <c:v>44100</c:v>
                </c:pt>
                <c:pt idx="270">
                  <c:v>44101</c:v>
                </c:pt>
                <c:pt idx="271">
                  <c:v>44102</c:v>
                </c:pt>
                <c:pt idx="272">
                  <c:v>44103</c:v>
                </c:pt>
                <c:pt idx="273">
                  <c:v>44104</c:v>
                </c:pt>
                <c:pt idx="274">
                  <c:v>44105</c:v>
                </c:pt>
                <c:pt idx="275">
                  <c:v>44106</c:v>
                </c:pt>
                <c:pt idx="276">
                  <c:v>44107</c:v>
                </c:pt>
                <c:pt idx="277">
                  <c:v>44108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44114</c:v>
                </c:pt>
                <c:pt idx="284">
                  <c:v>44115</c:v>
                </c:pt>
                <c:pt idx="285">
                  <c:v>44116</c:v>
                </c:pt>
                <c:pt idx="286">
                  <c:v>44117</c:v>
                </c:pt>
                <c:pt idx="287">
                  <c:v>44118</c:v>
                </c:pt>
                <c:pt idx="288">
                  <c:v>44119</c:v>
                </c:pt>
                <c:pt idx="289">
                  <c:v>44120</c:v>
                </c:pt>
                <c:pt idx="290">
                  <c:v>44121</c:v>
                </c:pt>
                <c:pt idx="291">
                  <c:v>44122</c:v>
                </c:pt>
                <c:pt idx="292">
                  <c:v>44123</c:v>
                </c:pt>
                <c:pt idx="293">
                  <c:v>44124</c:v>
                </c:pt>
                <c:pt idx="294">
                  <c:v>44125</c:v>
                </c:pt>
                <c:pt idx="295">
                  <c:v>44126</c:v>
                </c:pt>
                <c:pt idx="296">
                  <c:v>44127</c:v>
                </c:pt>
                <c:pt idx="297">
                  <c:v>44128</c:v>
                </c:pt>
                <c:pt idx="298">
                  <c:v>44129</c:v>
                </c:pt>
                <c:pt idx="299">
                  <c:v>44130</c:v>
                </c:pt>
                <c:pt idx="300">
                  <c:v>44131</c:v>
                </c:pt>
                <c:pt idx="301">
                  <c:v>44132</c:v>
                </c:pt>
                <c:pt idx="302">
                  <c:v>44133</c:v>
                </c:pt>
                <c:pt idx="303">
                  <c:v>44134</c:v>
                </c:pt>
                <c:pt idx="304">
                  <c:v>44135</c:v>
                </c:pt>
                <c:pt idx="305">
                  <c:v>44136</c:v>
                </c:pt>
                <c:pt idx="306">
                  <c:v>44137</c:v>
                </c:pt>
                <c:pt idx="307">
                  <c:v>44138</c:v>
                </c:pt>
                <c:pt idx="308">
                  <c:v>44139</c:v>
                </c:pt>
                <c:pt idx="309">
                  <c:v>44140</c:v>
                </c:pt>
                <c:pt idx="310">
                  <c:v>44141</c:v>
                </c:pt>
                <c:pt idx="311">
                  <c:v>44142</c:v>
                </c:pt>
                <c:pt idx="312">
                  <c:v>44143</c:v>
                </c:pt>
                <c:pt idx="313">
                  <c:v>44144</c:v>
                </c:pt>
                <c:pt idx="314">
                  <c:v>44145</c:v>
                </c:pt>
                <c:pt idx="315">
                  <c:v>44146</c:v>
                </c:pt>
                <c:pt idx="316">
                  <c:v>44147</c:v>
                </c:pt>
                <c:pt idx="317">
                  <c:v>44148</c:v>
                </c:pt>
                <c:pt idx="318">
                  <c:v>44149</c:v>
                </c:pt>
                <c:pt idx="319">
                  <c:v>44150</c:v>
                </c:pt>
                <c:pt idx="320">
                  <c:v>44151</c:v>
                </c:pt>
                <c:pt idx="321">
                  <c:v>44152</c:v>
                </c:pt>
                <c:pt idx="322">
                  <c:v>44153</c:v>
                </c:pt>
                <c:pt idx="323">
                  <c:v>44154</c:v>
                </c:pt>
                <c:pt idx="324">
                  <c:v>44155</c:v>
                </c:pt>
                <c:pt idx="325">
                  <c:v>44156</c:v>
                </c:pt>
                <c:pt idx="326">
                  <c:v>44157</c:v>
                </c:pt>
                <c:pt idx="327">
                  <c:v>44158</c:v>
                </c:pt>
                <c:pt idx="328">
                  <c:v>44159</c:v>
                </c:pt>
                <c:pt idx="329">
                  <c:v>44160</c:v>
                </c:pt>
                <c:pt idx="330">
                  <c:v>44161</c:v>
                </c:pt>
                <c:pt idx="331">
                  <c:v>44162</c:v>
                </c:pt>
                <c:pt idx="332">
                  <c:v>44163</c:v>
                </c:pt>
                <c:pt idx="333">
                  <c:v>44164</c:v>
                </c:pt>
                <c:pt idx="334">
                  <c:v>44165</c:v>
                </c:pt>
                <c:pt idx="335">
                  <c:v>44166</c:v>
                </c:pt>
                <c:pt idx="336">
                  <c:v>44167</c:v>
                </c:pt>
                <c:pt idx="337">
                  <c:v>44168</c:v>
                </c:pt>
                <c:pt idx="338">
                  <c:v>44169</c:v>
                </c:pt>
                <c:pt idx="339">
                  <c:v>44170</c:v>
                </c:pt>
                <c:pt idx="340">
                  <c:v>44171</c:v>
                </c:pt>
                <c:pt idx="341">
                  <c:v>44172</c:v>
                </c:pt>
                <c:pt idx="342">
                  <c:v>44173</c:v>
                </c:pt>
                <c:pt idx="343">
                  <c:v>44174</c:v>
                </c:pt>
                <c:pt idx="344">
                  <c:v>44175</c:v>
                </c:pt>
                <c:pt idx="345">
                  <c:v>44176</c:v>
                </c:pt>
                <c:pt idx="346">
                  <c:v>44177</c:v>
                </c:pt>
                <c:pt idx="347">
                  <c:v>44178</c:v>
                </c:pt>
                <c:pt idx="348">
                  <c:v>44179</c:v>
                </c:pt>
                <c:pt idx="349">
                  <c:v>44180</c:v>
                </c:pt>
                <c:pt idx="350">
                  <c:v>44181</c:v>
                </c:pt>
                <c:pt idx="351">
                  <c:v>44182</c:v>
                </c:pt>
                <c:pt idx="352">
                  <c:v>44183</c:v>
                </c:pt>
                <c:pt idx="353">
                  <c:v>44184</c:v>
                </c:pt>
                <c:pt idx="354">
                  <c:v>44185</c:v>
                </c:pt>
                <c:pt idx="355">
                  <c:v>44186</c:v>
                </c:pt>
                <c:pt idx="356">
                  <c:v>44187</c:v>
                </c:pt>
                <c:pt idx="357">
                  <c:v>44188</c:v>
                </c:pt>
                <c:pt idx="358">
                  <c:v>44189</c:v>
                </c:pt>
                <c:pt idx="359">
                  <c:v>44190</c:v>
                </c:pt>
                <c:pt idx="360">
                  <c:v>44191</c:v>
                </c:pt>
                <c:pt idx="361">
                  <c:v>44192</c:v>
                </c:pt>
                <c:pt idx="362">
                  <c:v>44193</c:v>
                </c:pt>
                <c:pt idx="363">
                  <c:v>44194</c:v>
                </c:pt>
                <c:pt idx="364">
                  <c:v>44195</c:v>
                </c:pt>
                <c:pt idx="365">
                  <c:v>44196</c:v>
                </c:pt>
              </c:numCache>
            </c:numRef>
          </c:cat>
          <c:val>
            <c:numRef>
              <c:f>'6.5'!$O$6:$O$371</c:f>
              <c:numCache>
                <c:formatCode>0.000</c:formatCode>
                <c:ptCount val="366"/>
                <c:pt idx="0">
                  <c:v>33.47002439774586</c:v>
                </c:pt>
                <c:pt idx="1">
                  <c:v>40.898350518618528</c:v>
                </c:pt>
                <c:pt idx="2">
                  <c:v>38.27324197469089</c:v>
                </c:pt>
                <c:pt idx="3">
                  <c:v>33.782509564739357</c:v>
                </c:pt>
                <c:pt idx="4">
                  <c:v>37.962001058585102</c:v>
                </c:pt>
                <c:pt idx="5">
                  <c:v>42.940061173888694</c:v>
                </c:pt>
                <c:pt idx="6">
                  <c:v>42.493516139422709</c:v>
                </c:pt>
                <c:pt idx="7">
                  <c:v>40.510710697564356</c:v>
                </c:pt>
                <c:pt idx="8">
                  <c:v>38.951776244707226</c:v>
                </c:pt>
                <c:pt idx="9">
                  <c:v>36.430286501556672</c:v>
                </c:pt>
                <c:pt idx="10">
                  <c:v>34.175825257489301</c:v>
                </c:pt>
                <c:pt idx="11">
                  <c:v>33.849126218282962</c:v>
                </c:pt>
                <c:pt idx="12">
                  <c:v>39.636079614309331</c:v>
                </c:pt>
                <c:pt idx="13">
                  <c:v>41.408368460714641</c:v>
                </c:pt>
                <c:pt idx="14">
                  <c:v>41.471275493487347</c:v>
                </c:pt>
                <c:pt idx="15">
                  <c:v>41.398581559561975</c:v>
                </c:pt>
                <c:pt idx="16">
                  <c:v>39.498611860679858</c:v>
                </c:pt>
                <c:pt idx="17">
                  <c:v>35.267869778541623</c:v>
                </c:pt>
                <c:pt idx="18">
                  <c:v>36.913918301210337</c:v>
                </c:pt>
                <c:pt idx="19">
                  <c:v>41.603123315335324</c:v>
                </c:pt>
                <c:pt idx="20">
                  <c:v>43.782719568461033</c:v>
                </c:pt>
                <c:pt idx="21">
                  <c:v>43.696924448171195</c:v>
                </c:pt>
                <c:pt idx="22">
                  <c:v>42.738710784144111</c:v>
                </c:pt>
                <c:pt idx="23">
                  <c:v>42.913525939402383</c:v>
                </c:pt>
                <c:pt idx="24">
                  <c:v>38.606993849349685</c:v>
                </c:pt>
                <c:pt idx="25">
                  <c:v>40.080044075460094</c:v>
                </c:pt>
                <c:pt idx="26">
                  <c:v>41.003560689002477</c:v>
                </c:pt>
                <c:pt idx="27">
                  <c:v>40.413094754929936</c:v>
                </c:pt>
                <c:pt idx="28">
                  <c:v>40.964112584264555</c:v>
                </c:pt>
                <c:pt idx="29">
                  <c:v>39.165020741276479</c:v>
                </c:pt>
                <c:pt idx="30">
                  <c:v>32.43231403606422</c:v>
                </c:pt>
                <c:pt idx="31">
                  <c:v>26.159291268740159</c:v>
                </c:pt>
                <c:pt idx="32">
                  <c:v>27.663054266883435</c:v>
                </c:pt>
                <c:pt idx="33">
                  <c:v>31.762415128134247</c:v>
                </c:pt>
                <c:pt idx="34">
                  <c:v>35.881535057884321</c:v>
                </c:pt>
                <c:pt idx="35">
                  <c:v>40.227729048254439</c:v>
                </c:pt>
                <c:pt idx="36">
                  <c:v>40.802634844075207</c:v>
                </c:pt>
                <c:pt idx="37">
                  <c:v>37.201340851974557</c:v>
                </c:pt>
                <c:pt idx="38">
                  <c:v>34.155777341393829</c:v>
                </c:pt>
                <c:pt idx="39">
                  <c:v>31.562432258242787</c:v>
                </c:pt>
                <c:pt idx="40">
                  <c:v>34.873383585867927</c:v>
                </c:pt>
                <c:pt idx="41">
                  <c:v>36.988340710318056</c:v>
                </c:pt>
                <c:pt idx="42">
                  <c:v>38.882609301433206</c:v>
                </c:pt>
                <c:pt idx="43">
                  <c:v>37.919753213659845</c:v>
                </c:pt>
                <c:pt idx="44">
                  <c:v>34.928473197573879</c:v>
                </c:pt>
                <c:pt idx="45">
                  <c:v>29.867918422138516</c:v>
                </c:pt>
                <c:pt idx="46">
                  <c:v>28.381493591476652</c:v>
                </c:pt>
                <c:pt idx="47">
                  <c:v>31.865297483829124</c:v>
                </c:pt>
                <c:pt idx="48">
                  <c:v>32.953310593488844</c:v>
                </c:pt>
                <c:pt idx="49">
                  <c:v>35.578523413793526</c:v>
                </c:pt>
                <c:pt idx="50">
                  <c:v>34.354473219402934</c:v>
                </c:pt>
                <c:pt idx="51">
                  <c:v>35.341316400282253</c:v>
                </c:pt>
                <c:pt idx="52">
                  <c:v>28.814885414692828</c:v>
                </c:pt>
                <c:pt idx="53">
                  <c:v>26.974233545463619</c:v>
                </c:pt>
                <c:pt idx="54">
                  <c:v>32.91862245244522</c:v>
                </c:pt>
                <c:pt idx="55">
                  <c:v>31.681185712358001</c:v>
                </c:pt>
                <c:pt idx="56">
                  <c:v>34.713820878302052</c:v>
                </c:pt>
                <c:pt idx="57">
                  <c:v>35.378917485276482</c:v>
                </c:pt>
                <c:pt idx="58">
                  <c:v>35.896986793755346</c:v>
                </c:pt>
                <c:pt idx="59">
                  <c:v>31.811501514974442</c:v>
                </c:pt>
                <c:pt idx="60">
                  <c:v>27.964664684559224</c:v>
                </c:pt>
                <c:pt idx="61">
                  <c:v>31.5687166471265</c:v>
                </c:pt>
                <c:pt idx="62">
                  <c:v>34.613691098986855</c:v>
                </c:pt>
                <c:pt idx="63">
                  <c:v>35.324270163152931</c:v>
                </c:pt>
                <c:pt idx="64">
                  <c:v>32.277432300971562</c:v>
                </c:pt>
                <c:pt idx="65">
                  <c:v>32.746650540641916</c:v>
                </c:pt>
                <c:pt idx="66">
                  <c:v>30.534377470861777</c:v>
                </c:pt>
                <c:pt idx="67">
                  <c:v>28.540250715256082</c:v>
                </c:pt>
                <c:pt idx="68">
                  <c:v>33.734816361102709</c:v>
                </c:pt>
                <c:pt idx="69">
                  <c:v>32.253977809965626</c:v>
                </c:pt>
                <c:pt idx="70">
                  <c:v>29.981409349722306</c:v>
                </c:pt>
                <c:pt idx="71">
                  <c:v>26.385892097780815</c:v>
                </c:pt>
                <c:pt idx="72">
                  <c:v>29.260225443298044</c:v>
                </c:pt>
                <c:pt idx="73">
                  <c:v>26.535239424452765</c:v>
                </c:pt>
                <c:pt idx="74">
                  <c:v>26.965819644613358</c:v>
                </c:pt>
                <c:pt idx="75">
                  <c:v>30.522576797665977</c:v>
                </c:pt>
                <c:pt idx="76">
                  <c:v>28.777895391379221</c:v>
                </c:pt>
                <c:pt idx="77">
                  <c:v>25.695465671813956</c:v>
                </c:pt>
                <c:pt idx="78">
                  <c:v>24.81908480238349</c:v>
                </c:pt>
                <c:pt idx="79">
                  <c:v>23.782536880777382</c:v>
                </c:pt>
                <c:pt idx="80">
                  <c:v>26.410720858801273</c:v>
                </c:pt>
                <c:pt idx="81">
                  <c:v>30.326086799519558</c:v>
                </c:pt>
                <c:pt idx="82">
                  <c:v>34.029937204969627</c:v>
                </c:pt>
                <c:pt idx="83">
                  <c:v>33.90608431998853</c:v>
                </c:pt>
                <c:pt idx="84">
                  <c:v>32.424053074744613</c:v>
                </c:pt>
                <c:pt idx="85">
                  <c:v>31.711162992427379</c:v>
                </c:pt>
                <c:pt idx="86">
                  <c:v>25.883945122452239</c:v>
                </c:pt>
                <c:pt idx="87">
                  <c:v>19.975167640131076</c:v>
                </c:pt>
                <c:pt idx="88">
                  <c:v>24.726564472635395</c:v>
                </c:pt>
                <c:pt idx="89">
                  <c:v>32.004609229040085</c:v>
                </c:pt>
                <c:pt idx="90">
                  <c:v>35.453684319618446</c:v>
                </c:pt>
                <c:pt idx="91">
                  <c:v>32.9347996968567</c:v>
                </c:pt>
                <c:pt idx="92">
                  <c:v>30.09940334473562</c:v>
                </c:pt>
                <c:pt idx="93">
                  <c:v>29.337929697106343</c:v>
                </c:pt>
                <c:pt idx="94">
                  <c:v>23.573009536606389</c:v>
                </c:pt>
                <c:pt idx="95">
                  <c:v>21.077989338161373</c:v>
                </c:pt>
                <c:pt idx="96">
                  <c:v>21.708674623874956</c:v>
                </c:pt>
                <c:pt idx="97">
                  <c:v>20.867767180238236</c:v>
                </c:pt>
                <c:pt idx="98">
                  <c:v>20.497146246694673</c:v>
                </c:pt>
                <c:pt idx="99">
                  <c:v>17.968669277772719</c:v>
                </c:pt>
                <c:pt idx="100">
                  <c:v>15.83102720279798</c:v>
                </c:pt>
                <c:pt idx="101">
                  <c:v>15.317749880159827</c:v>
                </c:pt>
                <c:pt idx="102">
                  <c:v>13.179768692266453</c:v>
                </c:pt>
                <c:pt idx="103">
                  <c:v>16.633124318725066</c:v>
                </c:pt>
                <c:pt idx="104">
                  <c:v>26.271190431637919</c:v>
                </c:pt>
                <c:pt idx="105">
                  <c:v>23.478950927594809</c:v>
                </c:pt>
                <c:pt idx="106">
                  <c:v>20.100812449942588</c:v>
                </c:pt>
                <c:pt idx="107">
                  <c:v>16.502448946710757</c:v>
                </c:pt>
                <c:pt idx="108">
                  <c:v>12.682165046787791</c:v>
                </c:pt>
                <c:pt idx="109">
                  <c:v>15.641515590595471</c:v>
                </c:pt>
                <c:pt idx="110">
                  <c:v>18.036064928552797</c:v>
                </c:pt>
                <c:pt idx="111">
                  <c:v>17.683137520299628</c:v>
                </c:pt>
                <c:pt idx="112">
                  <c:v>18.070922223759947</c:v>
                </c:pt>
                <c:pt idx="113">
                  <c:v>18.723757812331254</c:v>
                </c:pt>
                <c:pt idx="114">
                  <c:v>14.178567129293251</c:v>
                </c:pt>
                <c:pt idx="115">
                  <c:v>15.002761802600869</c:v>
                </c:pt>
                <c:pt idx="116">
                  <c:v>15.429399550126556</c:v>
                </c:pt>
                <c:pt idx="117">
                  <c:v>18.215411766515142</c:v>
                </c:pt>
                <c:pt idx="118">
                  <c:v>15.787255971520592</c:v>
                </c:pt>
                <c:pt idx="119">
                  <c:v>16.781021591169164</c:v>
                </c:pt>
                <c:pt idx="120">
                  <c:v>13.365546925037155</c:v>
                </c:pt>
                <c:pt idx="121">
                  <c:v>12.542687372966505</c:v>
                </c:pt>
                <c:pt idx="122">
                  <c:v>12.389591582026995</c:v>
                </c:pt>
                <c:pt idx="123">
                  <c:v>15.996678023756379</c:v>
                </c:pt>
                <c:pt idx="124">
                  <c:v>18.467044246950639</c:v>
                </c:pt>
                <c:pt idx="125">
                  <c:v>19.942771983323972</c:v>
                </c:pt>
                <c:pt idx="126">
                  <c:v>21.366269083491549</c:v>
                </c:pt>
                <c:pt idx="127">
                  <c:v>18.110795899609741</c:v>
                </c:pt>
                <c:pt idx="128">
                  <c:v>14.430348673192549</c:v>
                </c:pt>
                <c:pt idx="129">
                  <c:v>11.205382976373061</c:v>
                </c:pt>
                <c:pt idx="130">
                  <c:v>10.353565089058952</c:v>
                </c:pt>
                <c:pt idx="131">
                  <c:v>17.976443342886117</c:v>
                </c:pt>
                <c:pt idx="132">
                  <c:v>21.439039175947958</c:v>
                </c:pt>
                <c:pt idx="133">
                  <c:v>20.821412414657853</c:v>
                </c:pt>
                <c:pt idx="134">
                  <c:v>20.55150538702118</c:v>
                </c:pt>
                <c:pt idx="135">
                  <c:v>20.245492245128816</c:v>
                </c:pt>
                <c:pt idx="136">
                  <c:v>14.433353718534748</c:v>
                </c:pt>
                <c:pt idx="137">
                  <c:v>12.801993838328862</c:v>
                </c:pt>
                <c:pt idx="138">
                  <c:v>15.715017484542143</c:v>
                </c:pt>
                <c:pt idx="139">
                  <c:v>15.461535058750481</c:v>
                </c:pt>
                <c:pt idx="140">
                  <c:v>15.941772214374712</c:v>
                </c:pt>
                <c:pt idx="141">
                  <c:v>14.246900070984282</c:v>
                </c:pt>
                <c:pt idx="142">
                  <c:v>13.111870222743816</c:v>
                </c:pt>
                <c:pt idx="143">
                  <c:v>11.330917227278846</c:v>
                </c:pt>
                <c:pt idx="144">
                  <c:v>12.216131022003815</c:v>
                </c:pt>
                <c:pt idx="145">
                  <c:v>17.177612540748726</c:v>
                </c:pt>
                <c:pt idx="146">
                  <c:v>18.122818195914547</c:v>
                </c:pt>
                <c:pt idx="147">
                  <c:v>16.324233312766221</c:v>
                </c:pt>
                <c:pt idx="148">
                  <c:v>18.285662079079245</c:v>
                </c:pt>
                <c:pt idx="149">
                  <c:v>15.980711000299138</c:v>
                </c:pt>
                <c:pt idx="150">
                  <c:v>11.580336016639965</c:v>
                </c:pt>
                <c:pt idx="151">
                  <c:v>13.775551573684513</c:v>
                </c:pt>
                <c:pt idx="152">
                  <c:v>14.198012665116982</c:v>
                </c:pt>
                <c:pt idx="153">
                  <c:v>15.794783870813886</c:v>
                </c:pt>
                <c:pt idx="154">
                  <c:v>15.040266937263857</c:v>
                </c:pt>
                <c:pt idx="155">
                  <c:v>13.824962477888219</c:v>
                </c:pt>
                <c:pt idx="156">
                  <c:v>12.230703941751136</c:v>
                </c:pt>
                <c:pt idx="157">
                  <c:v>9.4191557934206092</c:v>
                </c:pt>
                <c:pt idx="158">
                  <c:v>11.827129433056363</c:v>
                </c:pt>
                <c:pt idx="159">
                  <c:v>15.655779545807542</c:v>
                </c:pt>
                <c:pt idx="160">
                  <c:v>15.798304430533166</c:v>
                </c:pt>
                <c:pt idx="161">
                  <c:v>16.178515916953959</c:v>
                </c:pt>
                <c:pt idx="162">
                  <c:v>14.265203800519815</c:v>
                </c:pt>
                <c:pt idx="163">
                  <c:v>12.353998870745029</c:v>
                </c:pt>
                <c:pt idx="164">
                  <c:v>9.0292256952225891</c:v>
                </c:pt>
                <c:pt idx="165">
                  <c:v>10.349858273410712</c:v>
                </c:pt>
                <c:pt idx="166">
                  <c:v>13.773280170963195</c:v>
                </c:pt>
                <c:pt idx="167">
                  <c:v>14.109165992857674</c:v>
                </c:pt>
                <c:pt idx="168">
                  <c:v>14.079206003337676</c:v>
                </c:pt>
                <c:pt idx="169">
                  <c:v>14.449084165487609</c:v>
                </c:pt>
                <c:pt idx="170">
                  <c:v>14.092901988982733</c:v>
                </c:pt>
                <c:pt idx="171">
                  <c:v>12.489285497224991</c:v>
                </c:pt>
                <c:pt idx="172">
                  <c:v>12.049809143984039</c:v>
                </c:pt>
                <c:pt idx="173">
                  <c:v>14.832133826330706</c:v>
                </c:pt>
                <c:pt idx="174">
                  <c:v>14.76374107708283</c:v>
                </c:pt>
                <c:pt idx="175">
                  <c:v>14.908896813097279</c:v>
                </c:pt>
                <c:pt idx="176">
                  <c:v>14.387223283011906</c:v>
                </c:pt>
                <c:pt idx="177">
                  <c:v>13.487935486125792</c:v>
                </c:pt>
                <c:pt idx="178">
                  <c:v>10.967989321872693</c:v>
                </c:pt>
                <c:pt idx="179">
                  <c:v>10.485695713215907</c:v>
                </c:pt>
                <c:pt idx="180">
                  <c:v>14.2264579276343</c:v>
                </c:pt>
                <c:pt idx="181">
                  <c:v>14.417224475961094</c:v>
                </c:pt>
                <c:pt idx="182">
                  <c:v>14.373215285791376</c:v>
                </c:pt>
                <c:pt idx="183">
                  <c:v>14.428239902132713</c:v>
                </c:pt>
                <c:pt idx="184">
                  <c:v>14.131826771706319</c:v>
                </c:pt>
                <c:pt idx="185">
                  <c:v>11.168379475558597</c:v>
                </c:pt>
                <c:pt idx="186">
                  <c:v>8.6922619126193883</c:v>
                </c:pt>
                <c:pt idx="187">
                  <c:v>12.825339041290221</c:v>
                </c:pt>
                <c:pt idx="188">
                  <c:v>14.802880148992411</c:v>
                </c:pt>
                <c:pt idx="189">
                  <c:v>15.07466750678574</c:v>
                </c:pt>
                <c:pt idx="190">
                  <c:v>14.629867548115312</c:v>
                </c:pt>
                <c:pt idx="191">
                  <c:v>13.387810018926007</c:v>
                </c:pt>
                <c:pt idx="192">
                  <c:v>12.721495757648821</c:v>
                </c:pt>
                <c:pt idx="193">
                  <c:v>12.323290142353262</c:v>
                </c:pt>
                <c:pt idx="194">
                  <c:v>14.347435753267543</c:v>
                </c:pt>
                <c:pt idx="195">
                  <c:v>13.864376229766851</c:v>
                </c:pt>
                <c:pt idx="196">
                  <c:v>13.940497858851161</c:v>
                </c:pt>
                <c:pt idx="197">
                  <c:v>14.526389243547664</c:v>
                </c:pt>
                <c:pt idx="198">
                  <c:v>13.976978104069023</c:v>
                </c:pt>
                <c:pt idx="199">
                  <c:v>11.994356461784303</c:v>
                </c:pt>
                <c:pt idx="200">
                  <c:v>10.758090903126158</c:v>
                </c:pt>
                <c:pt idx="201">
                  <c:v>14.27319430250056</c:v>
                </c:pt>
                <c:pt idx="202">
                  <c:v>14.723877508559745</c:v>
                </c:pt>
                <c:pt idx="203">
                  <c:v>14.92349647382799</c:v>
                </c:pt>
                <c:pt idx="204">
                  <c:v>14.427942043081744</c:v>
                </c:pt>
                <c:pt idx="205">
                  <c:v>13.541138310048497</c:v>
                </c:pt>
                <c:pt idx="206">
                  <c:v>11.972126730552461</c:v>
                </c:pt>
                <c:pt idx="207">
                  <c:v>12.228826134430125</c:v>
                </c:pt>
                <c:pt idx="208">
                  <c:v>13.257881887396978</c:v>
                </c:pt>
                <c:pt idx="209">
                  <c:v>13.329090957965054</c:v>
                </c:pt>
                <c:pt idx="210">
                  <c:v>13.480661572550867</c:v>
                </c:pt>
                <c:pt idx="211">
                  <c:v>13.325009840495271</c:v>
                </c:pt>
                <c:pt idx="212">
                  <c:v>12.73626498191088</c:v>
                </c:pt>
                <c:pt idx="213">
                  <c:v>11.658982231680165</c:v>
                </c:pt>
                <c:pt idx="214">
                  <c:v>12.359055600061266</c:v>
                </c:pt>
                <c:pt idx="215">
                  <c:v>13.903784759433906</c:v>
                </c:pt>
                <c:pt idx="216">
                  <c:v>14.557932931481263</c:v>
                </c:pt>
                <c:pt idx="217">
                  <c:v>14.822047452458568</c:v>
                </c:pt>
                <c:pt idx="218">
                  <c:v>14.475951960923192</c:v>
                </c:pt>
                <c:pt idx="219">
                  <c:v>13.830164278403279</c:v>
                </c:pt>
                <c:pt idx="220">
                  <c:v>11.358339457693599</c:v>
                </c:pt>
                <c:pt idx="221">
                  <c:v>11.257424595947745</c:v>
                </c:pt>
                <c:pt idx="222">
                  <c:v>14.324886314860246</c:v>
                </c:pt>
                <c:pt idx="223">
                  <c:v>14.334402878351659</c:v>
                </c:pt>
                <c:pt idx="224">
                  <c:v>14.108019664811101</c:v>
                </c:pt>
                <c:pt idx="225">
                  <c:v>14.033650581559138</c:v>
                </c:pt>
                <c:pt idx="226">
                  <c:v>13.60946168676683</c:v>
                </c:pt>
                <c:pt idx="227">
                  <c:v>12.389861277057211</c:v>
                </c:pt>
                <c:pt idx="228">
                  <c:v>11.503234298880706</c:v>
                </c:pt>
                <c:pt idx="229">
                  <c:v>14.43830405961347</c:v>
                </c:pt>
                <c:pt idx="230">
                  <c:v>14.538626172914988</c:v>
                </c:pt>
                <c:pt idx="231">
                  <c:v>15.061868201830451</c:v>
                </c:pt>
                <c:pt idx="232">
                  <c:v>14.480072664047761</c:v>
                </c:pt>
                <c:pt idx="233">
                  <c:v>12.919945881269294</c:v>
                </c:pt>
                <c:pt idx="234">
                  <c:v>9.3085948879308251</c:v>
                </c:pt>
                <c:pt idx="235">
                  <c:v>9.9709213862522379</c:v>
                </c:pt>
                <c:pt idx="236">
                  <c:v>12.073745280393624</c:v>
                </c:pt>
                <c:pt idx="237">
                  <c:v>12.547975164092891</c:v>
                </c:pt>
                <c:pt idx="238">
                  <c:v>12.606711167164518</c:v>
                </c:pt>
                <c:pt idx="239">
                  <c:v>13.169493831828543</c:v>
                </c:pt>
                <c:pt idx="240">
                  <c:v>12.215523586799378</c:v>
                </c:pt>
                <c:pt idx="241">
                  <c:v>10.689673310244817</c:v>
                </c:pt>
                <c:pt idx="242">
                  <c:v>11.265605274980258</c:v>
                </c:pt>
                <c:pt idx="243">
                  <c:v>13.349879569840425</c:v>
                </c:pt>
                <c:pt idx="244">
                  <c:v>13.954029272279781</c:v>
                </c:pt>
                <c:pt idx="245">
                  <c:v>14.309371259427483</c:v>
                </c:pt>
                <c:pt idx="246">
                  <c:v>13.004857554197118</c:v>
                </c:pt>
                <c:pt idx="247">
                  <c:v>12.501080233505133</c:v>
                </c:pt>
                <c:pt idx="248">
                  <c:v>10.290826239385819</c:v>
                </c:pt>
                <c:pt idx="249">
                  <c:v>11.015693956689104</c:v>
                </c:pt>
                <c:pt idx="250">
                  <c:v>13.074098111432081</c:v>
                </c:pt>
                <c:pt idx="251">
                  <c:v>13.3721374196512</c:v>
                </c:pt>
                <c:pt idx="252">
                  <c:v>12.867029657244887</c:v>
                </c:pt>
                <c:pt idx="253">
                  <c:v>13.157969561019939</c:v>
                </c:pt>
                <c:pt idx="254">
                  <c:v>12.459739104589598</c:v>
                </c:pt>
                <c:pt idx="255">
                  <c:v>10.490887766780462</c:v>
                </c:pt>
                <c:pt idx="256">
                  <c:v>10.68967610763986</c:v>
                </c:pt>
                <c:pt idx="257">
                  <c:v>12.498675432205014</c:v>
                </c:pt>
                <c:pt idx="258">
                  <c:v>12.648676762189814</c:v>
                </c:pt>
                <c:pt idx="259">
                  <c:v>12.607207675353424</c:v>
                </c:pt>
                <c:pt idx="260">
                  <c:v>13.233522068870389</c:v>
                </c:pt>
                <c:pt idx="261">
                  <c:v>13.420225363539513</c:v>
                </c:pt>
                <c:pt idx="262">
                  <c:v>11.773584409978172</c:v>
                </c:pt>
                <c:pt idx="263">
                  <c:v>12.155418181871116</c:v>
                </c:pt>
                <c:pt idx="264">
                  <c:v>13.725836255736496</c:v>
                </c:pt>
                <c:pt idx="265">
                  <c:v>13.923871704808779</c:v>
                </c:pt>
                <c:pt idx="266">
                  <c:v>13.673035125562345</c:v>
                </c:pt>
                <c:pt idx="267">
                  <c:v>13.390306543160236</c:v>
                </c:pt>
                <c:pt idx="268">
                  <c:v>14.209216624999973</c:v>
                </c:pt>
                <c:pt idx="269">
                  <c:v>15.565260226555477</c:v>
                </c:pt>
                <c:pt idx="270">
                  <c:v>16.663788445294532</c:v>
                </c:pt>
                <c:pt idx="271">
                  <c:v>20.484950665569144</c:v>
                </c:pt>
                <c:pt idx="272">
                  <c:v>22.776439369566955</c:v>
                </c:pt>
                <c:pt idx="273">
                  <c:v>22.180038363563959</c:v>
                </c:pt>
                <c:pt idx="274">
                  <c:v>21.415869435940373</c:v>
                </c:pt>
                <c:pt idx="275">
                  <c:v>18.929568671497428</c:v>
                </c:pt>
                <c:pt idx="276">
                  <c:v>14.531356353143368</c:v>
                </c:pt>
                <c:pt idx="277">
                  <c:v>15.592389274359066</c:v>
                </c:pt>
                <c:pt idx="278">
                  <c:v>20.005829651667543</c:v>
                </c:pt>
                <c:pt idx="279">
                  <c:v>20.368476119457029</c:v>
                </c:pt>
                <c:pt idx="280">
                  <c:v>20.852071085001995</c:v>
                </c:pt>
                <c:pt idx="281">
                  <c:v>20.556477501994561</c:v>
                </c:pt>
                <c:pt idx="282">
                  <c:v>19.082061211646931</c:v>
                </c:pt>
                <c:pt idx="283">
                  <c:v>18.389191544451602</c:v>
                </c:pt>
                <c:pt idx="284">
                  <c:v>21.345726370714743</c:v>
                </c:pt>
                <c:pt idx="285">
                  <c:v>26.197124723660149</c:v>
                </c:pt>
                <c:pt idx="286">
                  <c:v>28.68629244618695</c:v>
                </c:pt>
                <c:pt idx="287">
                  <c:v>29.367845291511333</c:v>
                </c:pt>
                <c:pt idx="288">
                  <c:v>27.356850075511741</c:v>
                </c:pt>
                <c:pt idx="289">
                  <c:v>27.54934829908742</c:v>
                </c:pt>
                <c:pt idx="290">
                  <c:v>25.292203101062071</c:v>
                </c:pt>
                <c:pt idx="291">
                  <c:v>24.998443321591026</c:v>
                </c:pt>
                <c:pt idx="292">
                  <c:v>29.557108860021408</c:v>
                </c:pt>
                <c:pt idx="293">
                  <c:v>27.98837866893621</c:v>
                </c:pt>
                <c:pt idx="294">
                  <c:v>27.049531008126724</c:v>
                </c:pt>
                <c:pt idx="295">
                  <c:v>26.194643213544023</c:v>
                </c:pt>
                <c:pt idx="296">
                  <c:v>24.330526924950068</c:v>
                </c:pt>
                <c:pt idx="297">
                  <c:v>21.444778091824592</c:v>
                </c:pt>
                <c:pt idx="298">
                  <c:v>21.369947943368516</c:v>
                </c:pt>
                <c:pt idx="299">
                  <c:v>24.380345835314436</c:v>
                </c:pt>
                <c:pt idx="300">
                  <c:v>26.96553352355301</c:v>
                </c:pt>
                <c:pt idx="301">
                  <c:v>24.915501062964768</c:v>
                </c:pt>
                <c:pt idx="302">
                  <c:v>28.472071030251382</c:v>
                </c:pt>
                <c:pt idx="303">
                  <c:v>26.845503471840253</c:v>
                </c:pt>
                <c:pt idx="304">
                  <c:v>21.341400843852679</c:v>
                </c:pt>
                <c:pt idx="305">
                  <c:v>22.69302494372533</c:v>
                </c:pt>
                <c:pt idx="306">
                  <c:v>23.102757414561651</c:v>
                </c:pt>
                <c:pt idx="307">
                  <c:v>25.238203022581061</c:v>
                </c:pt>
                <c:pt idx="308">
                  <c:v>28.179531139349148</c:v>
                </c:pt>
                <c:pt idx="309">
                  <c:v>30.997216322526256</c:v>
                </c:pt>
                <c:pt idx="310">
                  <c:v>32.351089492024791</c:v>
                </c:pt>
                <c:pt idx="311">
                  <c:v>27.191766425548341</c:v>
                </c:pt>
                <c:pt idx="312">
                  <c:v>29.886090136725993</c:v>
                </c:pt>
                <c:pt idx="313">
                  <c:v>35.347556765273623</c:v>
                </c:pt>
                <c:pt idx="314">
                  <c:v>35.584002149026659</c:v>
                </c:pt>
                <c:pt idx="315">
                  <c:v>34.565022622151517</c:v>
                </c:pt>
                <c:pt idx="316">
                  <c:v>34.435531618257443</c:v>
                </c:pt>
                <c:pt idx="317">
                  <c:v>32.093658915274801</c:v>
                </c:pt>
                <c:pt idx="318">
                  <c:v>26.086842528953547</c:v>
                </c:pt>
                <c:pt idx="319">
                  <c:v>27.452047963975275</c:v>
                </c:pt>
                <c:pt idx="320">
                  <c:v>30.898673556814231</c:v>
                </c:pt>
                <c:pt idx="321">
                  <c:v>29.242691586067814</c:v>
                </c:pt>
                <c:pt idx="322">
                  <c:v>31.061896714394969</c:v>
                </c:pt>
                <c:pt idx="323">
                  <c:v>33.661744338263389</c:v>
                </c:pt>
                <c:pt idx="324">
                  <c:v>35.674132990892808</c:v>
                </c:pt>
                <c:pt idx="325">
                  <c:v>34.934255028361122</c:v>
                </c:pt>
                <c:pt idx="326">
                  <c:v>34.898497619284839</c:v>
                </c:pt>
                <c:pt idx="327">
                  <c:v>39.017780189251503</c:v>
                </c:pt>
                <c:pt idx="328">
                  <c:v>41.848133669075182</c:v>
                </c:pt>
                <c:pt idx="329">
                  <c:v>43.260836305051882</c:v>
                </c:pt>
                <c:pt idx="330">
                  <c:v>43.840739588595696</c:v>
                </c:pt>
                <c:pt idx="331">
                  <c:v>42.078449538194441</c:v>
                </c:pt>
                <c:pt idx="332">
                  <c:v>37.528172706934285</c:v>
                </c:pt>
                <c:pt idx="333">
                  <c:v>38.896036447922384</c:v>
                </c:pt>
                <c:pt idx="334">
                  <c:v>43.560720079615258</c:v>
                </c:pt>
                <c:pt idx="335">
                  <c:v>45.340998930565107</c:v>
                </c:pt>
                <c:pt idx="336">
                  <c:v>47.306818891744392</c:v>
                </c:pt>
                <c:pt idx="337">
                  <c:v>46.016830467588775</c:v>
                </c:pt>
                <c:pt idx="338">
                  <c:v>42.72434726093249</c:v>
                </c:pt>
                <c:pt idx="339">
                  <c:v>34.335646895068564</c:v>
                </c:pt>
                <c:pt idx="340">
                  <c:v>32.494559615643219</c:v>
                </c:pt>
                <c:pt idx="341">
                  <c:v>37.448811882465989</c:v>
                </c:pt>
                <c:pt idx="342">
                  <c:v>39.290715708657963</c:v>
                </c:pt>
                <c:pt idx="343">
                  <c:v>39.730562046273867</c:v>
                </c:pt>
                <c:pt idx="344">
                  <c:v>41.01132792116087</c:v>
                </c:pt>
                <c:pt idx="345">
                  <c:v>39.076879500298091</c:v>
                </c:pt>
                <c:pt idx="346">
                  <c:v>35.180925520409446</c:v>
                </c:pt>
                <c:pt idx="347">
                  <c:v>35.136656254687274</c:v>
                </c:pt>
                <c:pt idx="348">
                  <c:v>38.197702849359899</c:v>
                </c:pt>
                <c:pt idx="349">
                  <c:v>39.503790408091852</c:v>
                </c:pt>
                <c:pt idx="350">
                  <c:v>40.42600727364534</c:v>
                </c:pt>
                <c:pt idx="351">
                  <c:v>40.732007830136311</c:v>
                </c:pt>
                <c:pt idx="352">
                  <c:v>38.049184550054733</c:v>
                </c:pt>
                <c:pt idx="353">
                  <c:v>35.621662186385727</c:v>
                </c:pt>
                <c:pt idx="354">
                  <c:v>34.150185787658963</c:v>
                </c:pt>
                <c:pt idx="355">
                  <c:v>38.011430819669684</c:v>
                </c:pt>
                <c:pt idx="356">
                  <c:v>34.644560595249011</c:v>
                </c:pt>
                <c:pt idx="357">
                  <c:v>29.120396205830147</c:v>
                </c:pt>
                <c:pt idx="358">
                  <c:v>26.303389838259886</c:v>
                </c:pt>
                <c:pt idx="359">
                  <c:v>29.268778380979743</c:v>
                </c:pt>
                <c:pt idx="360">
                  <c:v>32.255260691700649</c:v>
                </c:pt>
                <c:pt idx="361">
                  <c:v>34.427796296953353</c:v>
                </c:pt>
                <c:pt idx="362">
                  <c:v>36.141315382563633</c:v>
                </c:pt>
                <c:pt idx="363">
                  <c:v>33.024465159456184</c:v>
                </c:pt>
                <c:pt idx="364">
                  <c:v>34.838840925361616</c:v>
                </c:pt>
                <c:pt idx="365">
                  <c:v>33.740550537851803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8B-4524-BDCF-6311744C5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832448"/>
        <c:axId val="169833984"/>
      </c:lineChart>
      <c:lineChart>
        <c:grouping val="standard"/>
        <c:varyColors val="0"/>
        <c:ser>
          <c:idx val="1"/>
          <c:order val="1"/>
          <c:tx>
            <c:strRef>
              <c:f>'6.5'!$P$5</c:f>
              <c:strCache>
                <c:ptCount val="1"/>
                <c:pt idx="0">
                  <c:v>teplota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'6.5'!$N$6:$N$371</c:f>
              <c:numCache>
                <c:formatCode>d/m;@</c:formatCode>
                <c:ptCount val="366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  <c:pt idx="91">
                  <c:v>43922</c:v>
                </c:pt>
                <c:pt idx="92">
                  <c:v>43923</c:v>
                </c:pt>
                <c:pt idx="93">
                  <c:v>43924</c:v>
                </c:pt>
                <c:pt idx="94">
                  <c:v>43925</c:v>
                </c:pt>
                <c:pt idx="95">
                  <c:v>43926</c:v>
                </c:pt>
                <c:pt idx="96">
                  <c:v>43927</c:v>
                </c:pt>
                <c:pt idx="97">
                  <c:v>43928</c:v>
                </c:pt>
                <c:pt idx="98">
                  <c:v>43929</c:v>
                </c:pt>
                <c:pt idx="99">
                  <c:v>43930</c:v>
                </c:pt>
                <c:pt idx="100">
                  <c:v>43931</c:v>
                </c:pt>
                <c:pt idx="101">
                  <c:v>43932</c:v>
                </c:pt>
                <c:pt idx="102">
                  <c:v>43933</c:v>
                </c:pt>
                <c:pt idx="103">
                  <c:v>43934</c:v>
                </c:pt>
                <c:pt idx="104">
                  <c:v>43935</c:v>
                </c:pt>
                <c:pt idx="105">
                  <c:v>43936</c:v>
                </c:pt>
                <c:pt idx="106">
                  <c:v>43937</c:v>
                </c:pt>
                <c:pt idx="107">
                  <c:v>43938</c:v>
                </c:pt>
                <c:pt idx="108">
                  <c:v>43939</c:v>
                </c:pt>
                <c:pt idx="109">
                  <c:v>43940</c:v>
                </c:pt>
                <c:pt idx="110">
                  <c:v>43941</c:v>
                </c:pt>
                <c:pt idx="111">
                  <c:v>43942</c:v>
                </c:pt>
                <c:pt idx="112">
                  <c:v>43943</c:v>
                </c:pt>
                <c:pt idx="113">
                  <c:v>43944</c:v>
                </c:pt>
                <c:pt idx="114">
                  <c:v>43945</c:v>
                </c:pt>
                <c:pt idx="115">
                  <c:v>43946</c:v>
                </c:pt>
                <c:pt idx="116">
                  <c:v>43947</c:v>
                </c:pt>
                <c:pt idx="117">
                  <c:v>43948</c:v>
                </c:pt>
                <c:pt idx="118">
                  <c:v>43949</c:v>
                </c:pt>
                <c:pt idx="119">
                  <c:v>43950</c:v>
                </c:pt>
                <c:pt idx="120">
                  <c:v>43951</c:v>
                </c:pt>
                <c:pt idx="121">
                  <c:v>43952</c:v>
                </c:pt>
                <c:pt idx="122">
                  <c:v>43953</c:v>
                </c:pt>
                <c:pt idx="123">
                  <c:v>43954</c:v>
                </c:pt>
                <c:pt idx="124">
                  <c:v>43955</c:v>
                </c:pt>
                <c:pt idx="125">
                  <c:v>43956</c:v>
                </c:pt>
                <c:pt idx="126">
                  <c:v>43957</c:v>
                </c:pt>
                <c:pt idx="127">
                  <c:v>43958</c:v>
                </c:pt>
                <c:pt idx="128">
                  <c:v>43959</c:v>
                </c:pt>
                <c:pt idx="129">
                  <c:v>43960</c:v>
                </c:pt>
                <c:pt idx="130">
                  <c:v>43961</c:v>
                </c:pt>
                <c:pt idx="131">
                  <c:v>43962</c:v>
                </c:pt>
                <c:pt idx="132">
                  <c:v>43963</c:v>
                </c:pt>
                <c:pt idx="133">
                  <c:v>43964</c:v>
                </c:pt>
                <c:pt idx="134">
                  <c:v>43965</c:v>
                </c:pt>
                <c:pt idx="135">
                  <c:v>43966</c:v>
                </c:pt>
                <c:pt idx="136">
                  <c:v>43967</c:v>
                </c:pt>
                <c:pt idx="137">
                  <c:v>43968</c:v>
                </c:pt>
                <c:pt idx="138">
                  <c:v>43969</c:v>
                </c:pt>
                <c:pt idx="139">
                  <c:v>43970</c:v>
                </c:pt>
                <c:pt idx="140">
                  <c:v>43971</c:v>
                </c:pt>
                <c:pt idx="141">
                  <c:v>43972</c:v>
                </c:pt>
                <c:pt idx="142">
                  <c:v>43973</c:v>
                </c:pt>
                <c:pt idx="143">
                  <c:v>43974</c:v>
                </c:pt>
                <c:pt idx="144">
                  <c:v>43975</c:v>
                </c:pt>
                <c:pt idx="145">
                  <c:v>43976</c:v>
                </c:pt>
                <c:pt idx="146">
                  <c:v>43977</c:v>
                </c:pt>
                <c:pt idx="147">
                  <c:v>43978</c:v>
                </c:pt>
                <c:pt idx="148">
                  <c:v>43979</c:v>
                </c:pt>
                <c:pt idx="149">
                  <c:v>43980</c:v>
                </c:pt>
                <c:pt idx="150">
                  <c:v>43981</c:v>
                </c:pt>
                <c:pt idx="151">
                  <c:v>43982</c:v>
                </c:pt>
                <c:pt idx="152">
                  <c:v>43983</c:v>
                </c:pt>
                <c:pt idx="153">
                  <c:v>43984</c:v>
                </c:pt>
                <c:pt idx="154">
                  <c:v>43985</c:v>
                </c:pt>
                <c:pt idx="155">
                  <c:v>43986</c:v>
                </c:pt>
                <c:pt idx="156">
                  <c:v>43987</c:v>
                </c:pt>
                <c:pt idx="157">
                  <c:v>43988</c:v>
                </c:pt>
                <c:pt idx="158">
                  <c:v>43989</c:v>
                </c:pt>
                <c:pt idx="159">
                  <c:v>43990</c:v>
                </c:pt>
                <c:pt idx="160">
                  <c:v>43991</c:v>
                </c:pt>
                <c:pt idx="161">
                  <c:v>43992</c:v>
                </c:pt>
                <c:pt idx="162">
                  <c:v>43993</c:v>
                </c:pt>
                <c:pt idx="163">
                  <c:v>43994</c:v>
                </c:pt>
                <c:pt idx="164">
                  <c:v>43995</c:v>
                </c:pt>
                <c:pt idx="165">
                  <c:v>43996</c:v>
                </c:pt>
                <c:pt idx="166">
                  <c:v>43997</c:v>
                </c:pt>
                <c:pt idx="167">
                  <c:v>43998</c:v>
                </c:pt>
                <c:pt idx="168">
                  <c:v>43999</c:v>
                </c:pt>
                <c:pt idx="169">
                  <c:v>44000</c:v>
                </c:pt>
                <c:pt idx="170">
                  <c:v>44001</c:v>
                </c:pt>
                <c:pt idx="171">
                  <c:v>44002</c:v>
                </c:pt>
                <c:pt idx="172">
                  <c:v>44003</c:v>
                </c:pt>
                <c:pt idx="173">
                  <c:v>44004</c:v>
                </c:pt>
                <c:pt idx="174">
                  <c:v>44005</c:v>
                </c:pt>
                <c:pt idx="175">
                  <c:v>44006</c:v>
                </c:pt>
                <c:pt idx="176">
                  <c:v>44007</c:v>
                </c:pt>
                <c:pt idx="177">
                  <c:v>44008</c:v>
                </c:pt>
                <c:pt idx="178">
                  <c:v>44009</c:v>
                </c:pt>
                <c:pt idx="179">
                  <c:v>44010</c:v>
                </c:pt>
                <c:pt idx="180">
                  <c:v>44011</c:v>
                </c:pt>
                <c:pt idx="181">
                  <c:v>44012</c:v>
                </c:pt>
                <c:pt idx="182">
                  <c:v>44013</c:v>
                </c:pt>
                <c:pt idx="183">
                  <c:v>44014</c:v>
                </c:pt>
                <c:pt idx="184">
                  <c:v>44015</c:v>
                </c:pt>
                <c:pt idx="185">
                  <c:v>44016</c:v>
                </c:pt>
                <c:pt idx="186">
                  <c:v>44017</c:v>
                </c:pt>
                <c:pt idx="187">
                  <c:v>44018</c:v>
                </c:pt>
                <c:pt idx="188">
                  <c:v>44019</c:v>
                </c:pt>
                <c:pt idx="189">
                  <c:v>44020</c:v>
                </c:pt>
                <c:pt idx="190">
                  <c:v>44021</c:v>
                </c:pt>
                <c:pt idx="191">
                  <c:v>44022</c:v>
                </c:pt>
                <c:pt idx="192">
                  <c:v>44023</c:v>
                </c:pt>
                <c:pt idx="193">
                  <c:v>44024</c:v>
                </c:pt>
                <c:pt idx="194">
                  <c:v>44025</c:v>
                </c:pt>
                <c:pt idx="195">
                  <c:v>44026</c:v>
                </c:pt>
                <c:pt idx="196">
                  <c:v>44027</c:v>
                </c:pt>
                <c:pt idx="197">
                  <c:v>44028</c:v>
                </c:pt>
                <c:pt idx="198">
                  <c:v>44029</c:v>
                </c:pt>
                <c:pt idx="199">
                  <c:v>44030</c:v>
                </c:pt>
                <c:pt idx="200">
                  <c:v>44031</c:v>
                </c:pt>
                <c:pt idx="201">
                  <c:v>44032</c:v>
                </c:pt>
                <c:pt idx="202">
                  <c:v>44033</c:v>
                </c:pt>
                <c:pt idx="203">
                  <c:v>44034</c:v>
                </c:pt>
                <c:pt idx="204">
                  <c:v>44035</c:v>
                </c:pt>
                <c:pt idx="205">
                  <c:v>44036</c:v>
                </c:pt>
                <c:pt idx="206">
                  <c:v>44037</c:v>
                </c:pt>
                <c:pt idx="207">
                  <c:v>44038</c:v>
                </c:pt>
                <c:pt idx="208">
                  <c:v>44039</c:v>
                </c:pt>
                <c:pt idx="209">
                  <c:v>44040</c:v>
                </c:pt>
                <c:pt idx="210">
                  <c:v>44041</c:v>
                </c:pt>
                <c:pt idx="211">
                  <c:v>44042</c:v>
                </c:pt>
                <c:pt idx="212">
                  <c:v>44043</c:v>
                </c:pt>
                <c:pt idx="213">
                  <c:v>44044</c:v>
                </c:pt>
                <c:pt idx="214">
                  <c:v>44045</c:v>
                </c:pt>
                <c:pt idx="215">
                  <c:v>44046</c:v>
                </c:pt>
                <c:pt idx="216">
                  <c:v>44047</c:v>
                </c:pt>
                <c:pt idx="217">
                  <c:v>44048</c:v>
                </c:pt>
                <c:pt idx="218">
                  <c:v>44049</c:v>
                </c:pt>
                <c:pt idx="219">
                  <c:v>44050</c:v>
                </c:pt>
                <c:pt idx="220">
                  <c:v>44051</c:v>
                </c:pt>
                <c:pt idx="221">
                  <c:v>44052</c:v>
                </c:pt>
                <c:pt idx="222">
                  <c:v>44053</c:v>
                </c:pt>
                <c:pt idx="223">
                  <c:v>44054</c:v>
                </c:pt>
                <c:pt idx="224">
                  <c:v>44055</c:v>
                </c:pt>
                <c:pt idx="225">
                  <c:v>44056</c:v>
                </c:pt>
                <c:pt idx="226">
                  <c:v>44057</c:v>
                </c:pt>
                <c:pt idx="227">
                  <c:v>44058</c:v>
                </c:pt>
                <c:pt idx="228">
                  <c:v>44059</c:v>
                </c:pt>
                <c:pt idx="229">
                  <c:v>44060</c:v>
                </c:pt>
                <c:pt idx="230">
                  <c:v>44061</c:v>
                </c:pt>
                <c:pt idx="231">
                  <c:v>44062</c:v>
                </c:pt>
                <c:pt idx="232">
                  <c:v>44063</c:v>
                </c:pt>
                <c:pt idx="233">
                  <c:v>44064</c:v>
                </c:pt>
                <c:pt idx="234">
                  <c:v>44065</c:v>
                </c:pt>
                <c:pt idx="235">
                  <c:v>44066</c:v>
                </c:pt>
                <c:pt idx="236">
                  <c:v>44067</c:v>
                </c:pt>
                <c:pt idx="237">
                  <c:v>44068</c:v>
                </c:pt>
                <c:pt idx="238">
                  <c:v>44069</c:v>
                </c:pt>
                <c:pt idx="239">
                  <c:v>44070</c:v>
                </c:pt>
                <c:pt idx="240">
                  <c:v>44071</c:v>
                </c:pt>
                <c:pt idx="241">
                  <c:v>44072</c:v>
                </c:pt>
                <c:pt idx="242">
                  <c:v>44073</c:v>
                </c:pt>
                <c:pt idx="243">
                  <c:v>44074</c:v>
                </c:pt>
                <c:pt idx="244">
                  <c:v>44075</c:v>
                </c:pt>
                <c:pt idx="245">
                  <c:v>44076</c:v>
                </c:pt>
                <c:pt idx="246">
                  <c:v>44077</c:v>
                </c:pt>
                <c:pt idx="247">
                  <c:v>44078</c:v>
                </c:pt>
                <c:pt idx="248">
                  <c:v>44079</c:v>
                </c:pt>
                <c:pt idx="249">
                  <c:v>44080</c:v>
                </c:pt>
                <c:pt idx="250">
                  <c:v>44081</c:v>
                </c:pt>
                <c:pt idx="251">
                  <c:v>44082</c:v>
                </c:pt>
                <c:pt idx="252">
                  <c:v>44083</c:v>
                </c:pt>
                <c:pt idx="253">
                  <c:v>44084</c:v>
                </c:pt>
                <c:pt idx="254">
                  <c:v>44085</c:v>
                </c:pt>
                <c:pt idx="255">
                  <c:v>44086</c:v>
                </c:pt>
                <c:pt idx="256">
                  <c:v>44087</c:v>
                </c:pt>
                <c:pt idx="257">
                  <c:v>44088</c:v>
                </c:pt>
                <c:pt idx="258">
                  <c:v>44089</c:v>
                </c:pt>
                <c:pt idx="259">
                  <c:v>44090</c:v>
                </c:pt>
                <c:pt idx="260">
                  <c:v>44091</c:v>
                </c:pt>
                <c:pt idx="261">
                  <c:v>44092</c:v>
                </c:pt>
                <c:pt idx="262">
                  <c:v>44093</c:v>
                </c:pt>
                <c:pt idx="263">
                  <c:v>44094</c:v>
                </c:pt>
                <c:pt idx="264">
                  <c:v>44095</c:v>
                </c:pt>
                <c:pt idx="265">
                  <c:v>44096</c:v>
                </c:pt>
                <c:pt idx="266">
                  <c:v>44097</c:v>
                </c:pt>
                <c:pt idx="267">
                  <c:v>44098</c:v>
                </c:pt>
                <c:pt idx="268">
                  <c:v>44099</c:v>
                </c:pt>
                <c:pt idx="269">
                  <c:v>44100</c:v>
                </c:pt>
                <c:pt idx="270">
                  <c:v>44101</c:v>
                </c:pt>
                <c:pt idx="271">
                  <c:v>44102</c:v>
                </c:pt>
                <c:pt idx="272">
                  <c:v>44103</c:v>
                </c:pt>
                <c:pt idx="273">
                  <c:v>44104</c:v>
                </c:pt>
                <c:pt idx="274">
                  <c:v>44105</c:v>
                </c:pt>
                <c:pt idx="275">
                  <c:v>44106</c:v>
                </c:pt>
                <c:pt idx="276">
                  <c:v>44107</c:v>
                </c:pt>
                <c:pt idx="277">
                  <c:v>44108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44114</c:v>
                </c:pt>
                <c:pt idx="284">
                  <c:v>44115</c:v>
                </c:pt>
                <c:pt idx="285">
                  <c:v>44116</c:v>
                </c:pt>
                <c:pt idx="286">
                  <c:v>44117</c:v>
                </c:pt>
                <c:pt idx="287">
                  <c:v>44118</c:v>
                </c:pt>
                <c:pt idx="288">
                  <c:v>44119</c:v>
                </c:pt>
                <c:pt idx="289">
                  <c:v>44120</c:v>
                </c:pt>
                <c:pt idx="290">
                  <c:v>44121</c:v>
                </c:pt>
                <c:pt idx="291">
                  <c:v>44122</c:v>
                </c:pt>
                <c:pt idx="292">
                  <c:v>44123</c:v>
                </c:pt>
                <c:pt idx="293">
                  <c:v>44124</c:v>
                </c:pt>
                <c:pt idx="294">
                  <c:v>44125</c:v>
                </c:pt>
                <c:pt idx="295">
                  <c:v>44126</c:v>
                </c:pt>
                <c:pt idx="296">
                  <c:v>44127</c:v>
                </c:pt>
                <c:pt idx="297">
                  <c:v>44128</c:v>
                </c:pt>
                <c:pt idx="298">
                  <c:v>44129</c:v>
                </c:pt>
                <c:pt idx="299">
                  <c:v>44130</c:v>
                </c:pt>
                <c:pt idx="300">
                  <c:v>44131</c:v>
                </c:pt>
                <c:pt idx="301">
                  <c:v>44132</c:v>
                </c:pt>
                <c:pt idx="302">
                  <c:v>44133</c:v>
                </c:pt>
                <c:pt idx="303">
                  <c:v>44134</c:v>
                </c:pt>
                <c:pt idx="304">
                  <c:v>44135</c:v>
                </c:pt>
                <c:pt idx="305">
                  <c:v>44136</c:v>
                </c:pt>
                <c:pt idx="306">
                  <c:v>44137</c:v>
                </c:pt>
                <c:pt idx="307">
                  <c:v>44138</c:v>
                </c:pt>
                <c:pt idx="308">
                  <c:v>44139</c:v>
                </c:pt>
                <c:pt idx="309">
                  <c:v>44140</c:v>
                </c:pt>
                <c:pt idx="310">
                  <c:v>44141</c:v>
                </c:pt>
                <c:pt idx="311">
                  <c:v>44142</c:v>
                </c:pt>
                <c:pt idx="312">
                  <c:v>44143</c:v>
                </c:pt>
                <c:pt idx="313">
                  <c:v>44144</c:v>
                </c:pt>
                <c:pt idx="314">
                  <c:v>44145</c:v>
                </c:pt>
                <c:pt idx="315">
                  <c:v>44146</c:v>
                </c:pt>
                <c:pt idx="316">
                  <c:v>44147</c:v>
                </c:pt>
                <c:pt idx="317">
                  <c:v>44148</c:v>
                </c:pt>
                <c:pt idx="318">
                  <c:v>44149</c:v>
                </c:pt>
                <c:pt idx="319">
                  <c:v>44150</c:v>
                </c:pt>
                <c:pt idx="320">
                  <c:v>44151</c:v>
                </c:pt>
                <c:pt idx="321">
                  <c:v>44152</c:v>
                </c:pt>
                <c:pt idx="322">
                  <c:v>44153</c:v>
                </c:pt>
                <c:pt idx="323">
                  <c:v>44154</c:v>
                </c:pt>
                <c:pt idx="324">
                  <c:v>44155</c:v>
                </c:pt>
                <c:pt idx="325">
                  <c:v>44156</c:v>
                </c:pt>
                <c:pt idx="326">
                  <c:v>44157</c:v>
                </c:pt>
                <c:pt idx="327">
                  <c:v>44158</c:v>
                </c:pt>
                <c:pt idx="328">
                  <c:v>44159</c:v>
                </c:pt>
                <c:pt idx="329">
                  <c:v>44160</c:v>
                </c:pt>
                <c:pt idx="330">
                  <c:v>44161</c:v>
                </c:pt>
                <c:pt idx="331">
                  <c:v>44162</c:v>
                </c:pt>
                <c:pt idx="332">
                  <c:v>44163</c:v>
                </c:pt>
                <c:pt idx="333">
                  <c:v>44164</c:v>
                </c:pt>
                <c:pt idx="334">
                  <c:v>44165</c:v>
                </c:pt>
                <c:pt idx="335">
                  <c:v>44166</c:v>
                </c:pt>
                <c:pt idx="336">
                  <c:v>44167</c:v>
                </c:pt>
                <c:pt idx="337">
                  <c:v>44168</c:v>
                </c:pt>
                <c:pt idx="338">
                  <c:v>44169</c:v>
                </c:pt>
                <c:pt idx="339">
                  <c:v>44170</c:v>
                </c:pt>
                <c:pt idx="340">
                  <c:v>44171</c:v>
                </c:pt>
                <c:pt idx="341">
                  <c:v>44172</c:v>
                </c:pt>
                <c:pt idx="342">
                  <c:v>44173</c:v>
                </c:pt>
                <c:pt idx="343">
                  <c:v>44174</c:v>
                </c:pt>
                <c:pt idx="344">
                  <c:v>44175</c:v>
                </c:pt>
                <c:pt idx="345">
                  <c:v>44176</c:v>
                </c:pt>
                <c:pt idx="346">
                  <c:v>44177</c:v>
                </c:pt>
                <c:pt idx="347">
                  <c:v>44178</c:v>
                </c:pt>
                <c:pt idx="348">
                  <c:v>44179</c:v>
                </c:pt>
                <c:pt idx="349">
                  <c:v>44180</c:v>
                </c:pt>
                <c:pt idx="350">
                  <c:v>44181</c:v>
                </c:pt>
                <c:pt idx="351">
                  <c:v>44182</c:v>
                </c:pt>
                <c:pt idx="352">
                  <c:v>44183</c:v>
                </c:pt>
                <c:pt idx="353">
                  <c:v>44184</c:v>
                </c:pt>
                <c:pt idx="354">
                  <c:v>44185</c:v>
                </c:pt>
                <c:pt idx="355">
                  <c:v>44186</c:v>
                </c:pt>
                <c:pt idx="356">
                  <c:v>44187</c:v>
                </c:pt>
                <c:pt idx="357">
                  <c:v>44188</c:v>
                </c:pt>
                <c:pt idx="358">
                  <c:v>44189</c:v>
                </c:pt>
                <c:pt idx="359">
                  <c:v>44190</c:v>
                </c:pt>
                <c:pt idx="360">
                  <c:v>44191</c:v>
                </c:pt>
                <c:pt idx="361">
                  <c:v>44192</c:v>
                </c:pt>
                <c:pt idx="362">
                  <c:v>44193</c:v>
                </c:pt>
                <c:pt idx="363">
                  <c:v>44194</c:v>
                </c:pt>
                <c:pt idx="364">
                  <c:v>44195</c:v>
                </c:pt>
                <c:pt idx="365">
                  <c:v>44196</c:v>
                </c:pt>
              </c:numCache>
            </c:numRef>
          </c:cat>
          <c:val>
            <c:numRef>
              <c:f>'6.5'!$P$6:$P$371</c:f>
              <c:numCache>
                <c:formatCode>0.0</c:formatCode>
                <c:ptCount val="366"/>
                <c:pt idx="0">
                  <c:v>-1.1000000000000001</c:v>
                </c:pt>
                <c:pt idx="1">
                  <c:v>-2.2000000000000002</c:v>
                </c:pt>
                <c:pt idx="2">
                  <c:v>0.3</c:v>
                </c:pt>
                <c:pt idx="3">
                  <c:v>2.2999999999999998</c:v>
                </c:pt>
                <c:pt idx="4">
                  <c:v>-1.2</c:v>
                </c:pt>
                <c:pt idx="5">
                  <c:v>-2.1</c:v>
                </c:pt>
                <c:pt idx="6">
                  <c:v>-0.8</c:v>
                </c:pt>
                <c:pt idx="7">
                  <c:v>2</c:v>
                </c:pt>
                <c:pt idx="8">
                  <c:v>3.4</c:v>
                </c:pt>
                <c:pt idx="9">
                  <c:v>3.7</c:v>
                </c:pt>
                <c:pt idx="10">
                  <c:v>1.5</c:v>
                </c:pt>
                <c:pt idx="11">
                  <c:v>0.4</c:v>
                </c:pt>
                <c:pt idx="12">
                  <c:v>1.4</c:v>
                </c:pt>
                <c:pt idx="13">
                  <c:v>-0.4</c:v>
                </c:pt>
                <c:pt idx="14">
                  <c:v>-0.6</c:v>
                </c:pt>
                <c:pt idx="15">
                  <c:v>0.5</c:v>
                </c:pt>
                <c:pt idx="16">
                  <c:v>0</c:v>
                </c:pt>
                <c:pt idx="17">
                  <c:v>0.4</c:v>
                </c:pt>
                <c:pt idx="18">
                  <c:v>0.8</c:v>
                </c:pt>
                <c:pt idx="19">
                  <c:v>0.3</c:v>
                </c:pt>
                <c:pt idx="20">
                  <c:v>-2.5</c:v>
                </c:pt>
                <c:pt idx="21">
                  <c:v>-1.3</c:v>
                </c:pt>
                <c:pt idx="22">
                  <c:v>-1.3</c:v>
                </c:pt>
                <c:pt idx="23">
                  <c:v>-2.4</c:v>
                </c:pt>
                <c:pt idx="24">
                  <c:v>-1.9</c:v>
                </c:pt>
                <c:pt idx="25">
                  <c:v>-1.4</c:v>
                </c:pt>
                <c:pt idx="26">
                  <c:v>0.4</c:v>
                </c:pt>
                <c:pt idx="27">
                  <c:v>1.7</c:v>
                </c:pt>
                <c:pt idx="28">
                  <c:v>1.1000000000000001</c:v>
                </c:pt>
                <c:pt idx="29">
                  <c:v>2.6</c:v>
                </c:pt>
                <c:pt idx="30">
                  <c:v>8.5</c:v>
                </c:pt>
                <c:pt idx="31">
                  <c:v>9.8000000000000007</c:v>
                </c:pt>
                <c:pt idx="32">
                  <c:v>8.1</c:v>
                </c:pt>
                <c:pt idx="33">
                  <c:v>6.6</c:v>
                </c:pt>
                <c:pt idx="34">
                  <c:v>2.4</c:v>
                </c:pt>
                <c:pt idx="35">
                  <c:v>-0.2</c:v>
                </c:pt>
                <c:pt idx="36">
                  <c:v>0.3</c:v>
                </c:pt>
                <c:pt idx="37">
                  <c:v>1.9</c:v>
                </c:pt>
                <c:pt idx="38">
                  <c:v>-0.1</c:v>
                </c:pt>
                <c:pt idx="39">
                  <c:v>2.8</c:v>
                </c:pt>
                <c:pt idx="40">
                  <c:v>5.3</c:v>
                </c:pt>
                <c:pt idx="41">
                  <c:v>2.5</c:v>
                </c:pt>
                <c:pt idx="42">
                  <c:v>1.3</c:v>
                </c:pt>
                <c:pt idx="43">
                  <c:v>2.4</c:v>
                </c:pt>
                <c:pt idx="44">
                  <c:v>4.3</c:v>
                </c:pt>
                <c:pt idx="45">
                  <c:v>3.6</c:v>
                </c:pt>
                <c:pt idx="46">
                  <c:v>6.7</c:v>
                </c:pt>
                <c:pt idx="47">
                  <c:v>7.6</c:v>
                </c:pt>
                <c:pt idx="48">
                  <c:v>4.7</c:v>
                </c:pt>
                <c:pt idx="49">
                  <c:v>2.9</c:v>
                </c:pt>
                <c:pt idx="50">
                  <c:v>3.3</c:v>
                </c:pt>
                <c:pt idx="51">
                  <c:v>2.2999999999999998</c:v>
                </c:pt>
                <c:pt idx="52">
                  <c:v>7.2</c:v>
                </c:pt>
                <c:pt idx="53">
                  <c:v>9.6</c:v>
                </c:pt>
                <c:pt idx="54">
                  <c:v>4.2</c:v>
                </c:pt>
                <c:pt idx="55">
                  <c:v>7</c:v>
                </c:pt>
                <c:pt idx="56">
                  <c:v>2.7</c:v>
                </c:pt>
                <c:pt idx="57">
                  <c:v>2</c:v>
                </c:pt>
                <c:pt idx="58">
                  <c:v>0.6</c:v>
                </c:pt>
                <c:pt idx="59">
                  <c:v>3.5</c:v>
                </c:pt>
                <c:pt idx="60">
                  <c:v>5.3</c:v>
                </c:pt>
                <c:pt idx="61">
                  <c:v>6.6</c:v>
                </c:pt>
                <c:pt idx="62">
                  <c:v>4.0999999999999996</c:v>
                </c:pt>
                <c:pt idx="63">
                  <c:v>2.2000000000000002</c:v>
                </c:pt>
                <c:pt idx="64">
                  <c:v>4.2</c:v>
                </c:pt>
                <c:pt idx="65">
                  <c:v>4.7</c:v>
                </c:pt>
                <c:pt idx="66">
                  <c:v>3.3</c:v>
                </c:pt>
                <c:pt idx="67">
                  <c:v>2.8</c:v>
                </c:pt>
                <c:pt idx="68">
                  <c:v>4.0999999999999996</c:v>
                </c:pt>
                <c:pt idx="69">
                  <c:v>5</c:v>
                </c:pt>
                <c:pt idx="70">
                  <c:v>9.3000000000000007</c:v>
                </c:pt>
                <c:pt idx="71">
                  <c:v>10.1</c:v>
                </c:pt>
                <c:pt idx="72">
                  <c:v>5.7</c:v>
                </c:pt>
                <c:pt idx="73">
                  <c:v>1.8</c:v>
                </c:pt>
                <c:pt idx="74">
                  <c:v>2.6</c:v>
                </c:pt>
                <c:pt idx="75">
                  <c:v>5.2</c:v>
                </c:pt>
                <c:pt idx="76">
                  <c:v>7</c:v>
                </c:pt>
                <c:pt idx="77">
                  <c:v>8</c:v>
                </c:pt>
                <c:pt idx="78">
                  <c:v>9.6</c:v>
                </c:pt>
                <c:pt idx="79">
                  <c:v>9.3000000000000007</c:v>
                </c:pt>
                <c:pt idx="80">
                  <c:v>1.4</c:v>
                </c:pt>
                <c:pt idx="81">
                  <c:v>-2.2999999999999998</c:v>
                </c:pt>
                <c:pt idx="82">
                  <c:v>-1.8</c:v>
                </c:pt>
                <c:pt idx="83">
                  <c:v>-0.4</c:v>
                </c:pt>
                <c:pt idx="84">
                  <c:v>0.3</c:v>
                </c:pt>
                <c:pt idx="85">
                  <c:v>3.6</c:v>
                </c:pt>
                <c:pt idx="86">
                  <c:v>7.7</c:v>
                </c:pt>
                <c:pt idx="87">
                  <c:v>7.9</c:v>
                </c:pt>
                <c:pt idx="88">
                  <c:v>3.4</c:v>
                </c:pt>
                <c:pt idx="89">
                  <c:v>-0.8</c:v>
                </c:pt>
                <c:pt idx="90">
                  <c:v>-1.3</c:v>
                </c:pt>
                <c:pt idx="91">
                  <c:v>0.1</c:v>
                </c:pt>
                <c:pt idx="92">
                  <c:v>3.8</c:v>
                </c:pt>
                <c:pt idx="93">
                  <c:v>4.4000000000000004</c:v>
                </c:pt>
                <c:pt idx="94">
                  <c:v>5.4</c:v>
                </c:pt>
                <c:pt idx="95">
                  <c:v>7.9</c:v>
                </c:pt>
                <c:pt idx="96">
                  <c:v>11.4</c:v>
                </c:pt>
                <c:pt idx="97">
                  <c:v>10.6</c:v>
                </c:pt>
                <c:pt idx="98">
                  <c:v>10.5</c:v>
                </c:pt>
                <c:pt idx="99">
                  <c:v>12.5</c:v>
                </c:pt>
                <c:pt idx="100">
                  <c:v>10.3</c:v>
                </c:pt>
                <c:pt idx="101">
                  <c:v>9.3000000000000007</c:v>
                </c:pt>
                <c:pt idx="102">
                  <c:v>12.1</c:v>
                </c:pt>
                <c:pt idx="103">
                  <c:v>7.8</c:v>
                </c:pt>
                <c:pt idx="104">
                  <c:v>2.2999999999999998</c:v>
                </c:pt>
                <c:pt idx="105">
                  <c:v>6.6</c:v>
                </c:pt>
                <c:pt idx="106">
                  <c:v>11.8</c:v>
                </c:pt>
                <c:pt idx="107">
                  <c:v>12.7</c:v>
                </c:pt>
                <c:pt idx="108">
                  <c:v>12.8</c:v>
                </c:pt>
                <c:pt idx="109">
                  <c:v>8.6</c:v>
                </c:pt>
                <c:pt idx="110">
                  <c:v>8.4</c:v>
                </c:pt>
                <c:pt idx="111">
                  <c:v>9.8000000000000007</c:v>
                </c:pt>
                <c:pt idx="112">
                  <c:v>10.3</c:v>
                </c:pt>
                <c:pt idx="113">
                  <c:v>10.9</c:v>
                </c:pt>
                <c:pt idx="114">
                  <c:v>13</c:v>
                </c:pt>
                <c:pt idx="115">
                  <c:v>8.4</c:v>
                </c:pt>
                <c:pt idx="116">
                  <c:v>8.6</c:v>
                </c:pt>
                <c:pt idx="117">
                  <c:v>12.2</c:v>
                </c:pt>
                <c:pt idx="118">
                  <c:v>15.4</c:v>
                </c:pt>
                <c:pt idx="119">
                  <c:v>12.1</c:v>
                </c:pt>
                <c:pt idx="120">
                  <c:v>13.4</c:v>
                </c:pt>
                <c:pt idx="121">
                  <c:v>11.1</c:v>
                </c:pt>
                <c:pt idx="122">
                  <c:v>9.1999999999999993</c:v>
                </c:pt>
                <c:pt idx="123">
                  <c:v>8.5</c:v>
                </c:pt>
                <c:pt idx="124">
                  <c:v>10.7</c:v>
                </c:pt>
                <c:pt idx="125">
                  <c:v>6.7</c:v>
                </c:pt>
                <c:pt idx="126">
                  <c:v>8.4</c:v>
                </c:pt>
                <c:pt idx="127">
                  <c:v>10.5</c:v>
                </c:pt>
                <c:pt idx="128">
                  <c:v>13.8</c:v>
                </c:pt>
                <c:pt idx="129">
                  <c:v>16.5</c:v>
                </c:pt>
                <c:pt idx="130">
                  <c:v>16</c:v>
                </c:pt>
                <c:pt idx="131">
                  <c:v>9.5</c:v>
                </c:pt>
                <c:pt idx="132">
                  <c:v>5.0999999999999996</c:v>
                </c:pt>
                <c:pt idx="133">
                  <c:v>7.9</c:v>
                </c:pt>
                <c:pt idx="134">
                  <c:v>8.6999999999999993</c:v>
                </c:pt>
                <c:pt idx="135">
                  <c:v>7.9</c:v>
                </c:pt>
                <c:pt idx="136">
                  <c:v>10.5</c:v>
                </c:pt>
                <c:pt idx="137">
                  <c:v>12.1</c:v>
                </c:pt>
                <c:pt idx="138">
                  <c:v>14.8</c:v>
                </c:pt>
                <c:pt idx="139">
                  <c:v>17.600000000000001</c:v>
                </c:pt>
                <c:pt idx="140">
                  <c:v>13.5</c:v>
                </c:pt>
                <c:pt idx="141">
                  <c:v>12.6</c:v>
                </c:pt>
                <c:pt idx="142">
                  <c:v>14.1</c:v>
                </c:pt>
                <c:pt idx="143">
                  <c:v>12.3</c:v>
                </c:pt>
                <c:pt idx="144">
                  <c:v>10.9</c:v>
                </c:pt>
                <c:pt idx="145">
                  <c:v>10.3</c:v>
                </c:pt>
                <c:pt idx="146">
                  <c:v>10.8</c:v>
                </c:pt>
                <c:pt idx="147">
                  <c:v>13.1</c:v>
                </c:pt>
                <c:pt idx="148">
                  <c:v>10.7</c:v>
                </c:pt>
                <c:pt idx="149">
                  <c:v>11.6</c:v>
                </c:pt>
                <c:pt idx="150">
                  <c:v>11</c:v>
                </c:pt>
                <c:pt idx="151">
                  <c:v>10.8</c:v>
                </c:pt>
                <c:pt idx="152">
                  <c:v>15.1</c:v>
                </c:pt>
                <c:pt idx="153">
                  <c:v>14.4</c:v>
                </c:pt>
                <c:pt idx="154">
                  <c:v>15.5</c:v>
                </c:pt>
                <c:pt idx="155">
                  <c:v>15.9</c:v>
                </c:pt>
                <c:pt idx="156">
                  <c:v>13.1</c:v>
                </c:pt>
                <c:pt idx="157">
                  <c:v>14.7</c:v>
                </c:pt>
                <c:pt idx="158">
                  <c:v>14.4</c:v>
                </c:pt>
                <c:pt idx="159">
                  <c:v>13</c:v>
                </c:pt>
                <c:pt idx="160">
                  <c:v>14.7</c:v>
                </c:pt>
                <c:pt idx="161">
                  <c:v>14</c:v>
                </c:pt>
                <c:pt idx="162">
                  <c:v>16.600000000000001</c:v>
                </c:pt>
                <c:pt idx="163">
                  <c:v>19.600000000000001</c:v>
                </c:pt>
                <c:pt idx="164">
                  <c:v>21.3</c:v>
                </c:pt>
                <c:pt idx="165">
                  <c:v>18.100000000000001</c:v>
                </c:pt>
                <c:pt idx="166">
                  <c:v>17.600000000000001</c:v>
                </c:pt>
                <c:pt idx="167">
                  <c:v>17.899999999999999</c:v>
                </c:pt>
                <c:pt idx="168">
                  <c:v>18.5</c:v>
                </c:pt>
                <c:pt idx="169">
                  <c:v>16.2</c:v>
                </c:pt>
                <c:pt idx="170">
                  <c:v>15.3</c:v>
                </c:pt>
                <c:pt idx="171">
                  <c:v>14.4</c:v>
                </c:pt>
                <c:pt idx="172">
                  <c:v>15.6</c:v>
                </c:pt>
                <c:pt idx="173">
                  <c:v>18.399999999999999</c:v>
                </c:pt>
                <c:pt idx="174">
                  <c:v>17</c:v>
                </c:pt>
                <c:pt idx="175">
                  <c:v>15.2</c:v>
                </c:pt>
                <c:pt idx="176">
                  <c:v>17.7</c:v>
                </c:pt>
                <c:pt idx="177">
                  <c:v>17.8</c:v>
                </c:pt>
                <c:pt idx="178">
                  <c:v>21.2</c:v>
                </c:pt>
                <c:pt idx="179">
                  <c:v>21.9</c:v>
                </c:pt>
                <c:pt idx="180">
                  <c:v>15.9</c:v>
                </c:pt>
                <c:pt idx="181">
                  <c:v>18.3</c:v>
                </c:pt>
                <c:pt idx="182">
                  <c:v>22.4</c:v>
                </c:pt>
                <c:pt idx="183">
                  <c:v>19.2</c:v>
                </c:pt>
                <c:pt idx="184">
                  <c:v>16.899999999999999</c:v>
                </c:pt>
                <c:pt idx="185">
                  <c:v>18.7</c:v>
                </c:pt>
                <c:pt idx="186">
                  <c:v>21.3</c:v>
                </c:pt>
                <c:pt idx="187">
                  <c:v>18.100000000000001</c:v>
                </c:pt>
                <c:pt idx="188">
                  <c:v>13.7</c:v>
                </c:pt>
                <c:pt idx="189">
                  <c:v>14.4</c:v>
                </c:pt>
                <c:pt idx="190">
                  <c:v>18.2</c:v>
                </c:pt>
                <c:pt idx="191">
                  <c:v>22.5</c:v>
                </c:pt>
                <c:pt idx="192">
                  <c:v>12.7</c:v>
                </c:pt>
                <c:pt idx="193">
                  <c:v>14</c:v>
                </c:pt>
                <c:pt idx="194">
                  <c:v>15</c:v>
                </c:pt>
                <c:pt idx="195">
                  <c:v>16.7</c:v>
                </c:pt>
                <c:pt idx="196">
                  <c:v>17.100000000000001</c:v>
                </c:pt>
                <c:pt idx="197">
                  <c:v>14.2</c:v>
                </c:pt>
                <c:pt idx="198">
                  <c:v>14.2</c:v>
                </c:pt>
                <c:pt idx="199">
                  <c:v>16.600000000000001</c:v>
                </c:pt>
                <c:pt idx="200">
                  <c:v>18.5</c:v>
                </c:pt>
                <c:pt idx="201">
                  <c:v>19.8</c:v>
                </c:pt>
                <c:pt idx="202">
                  <c:v>18</c:v>
                </c:pt>
                <c:pt idx="203">
                  <c:v>17.600000000000001</c:v>
                </c:pt>
                <c:pt idx="204">
                  <c:v>17.899999999999999</c:v>
                </c:pt>
                <c:pt idx="205">
                  <c:v>19.3</c:v>
                </c:pt>
                <c:pt idx="206">
                  <c:v>19.600000000000001</c:v>
                </c:pt>
                <c:pt idx="207">
                  <c:v>18.399999999999999</c:v>
                </c:pt>
                <c:pt idx="208">
                  <c:v>19.8</c:v>
                </c:pt>
                <c:pt idx="209">
                  <c:v>22.5</c:v>
                </c:pt>
                <c:pt idx="210">
                  <c:v>19.600000000000001</c:v>
                </c:pt>
                <c:pt idx="211">
                  <c:v>20</c:v>
                </c:pt>
                <c:pt idx="212">
                  <c:v>20.399999999999999</c:v>
                </c:pt>
                <c:pt idx="213">
                  <c:v>20.8</c:v>
                </c:pt>
                <c:pt idx="214">
                  <c:v>19.5</c:v>
                </c:pt>
                <c:pt idx="215">
                  <c:v>16.100000000000001</c:v>
                </c:pt>
                <c:pt idx="216">
                  <c:v>13.6</c:v>
                </c:pt>
                <c:pt idx="217">
                  <c:v>16.3</c:v>
                </c:pt>
                <c:pt idx="218">
                  <c:v>19.399999999999999</c:v>
                </c:pt>
                <c:pt idx="219">
                  <c:v>21.9</c:v>
                </c:pt>
                <c:pt idx="220">
                  <c:v>22.6</c:v>
                </c:pt>
                <c:pt idx="221">
                  <c:v>23.1</c:v>
                </c:pt>
                <c:pt idx="222">
                  <c:v>21.7</c:v>
                </c:pt>
                <c:pt idx="223">
                  <c:v>21.3</c:v>
                </c:pt>
                <c:pt idx="224">
                  <c:v>21.8</c:v>
                </c:pt>
                <c:pt idx="225">
                  <c:v>22.6</c:v>
                </c:pt>
                <c:pt idx="226">
                  <c:v>20</c:v>
                </c:pt>
                <c:pt idx="227">
                  <c:v>19.7</c:v>
                </c:pt>
                <c:pt idx="228">
                  <c:v>19.899999999999999</c:v>
                </c:pt>
                <c:pt idx="229">
                  <c:v>19.8</c:v>
                </c:pt>
                <c:pt idx="230">
                  <c:v>18.100000000000001</c:v>
                </c:pt>
                <c:pt idx="231">
                  <c:v>17.5</c:v>
                </c:pt>
                <c:pt idx="232">
                  <c:v>19.7</c:v>
                </c:pt>
                <c:pt idx="233">
                  <c:v>23.1</c:v>
                </c:pt>
                <c:pt idx="234">
                  <c:v>20.3</c:v>
                </c:pt>
                <c:pt idx="235">
                  <c:v>17.899999999999999</c:v>
                </c:pt>
                <c:pt idx="236">
                  <c:v>16.399999999999999</c:v>
                </c:pt>
                <c:pt idx="237">
                  <c:v>16.5</c:v>
                </c:pt>
                <c:pt idx="238">
                  <c:v>20.100000000000001</c:v>
                </c:pt>
                <c:pt idx="239">
                  <c:v>15</c:v>
                </c:pt>
                <c:pt idx="240">
                  <c:v>17.899999999999999</c:v>
                </c:pt>
                <c:pt idx="241">
                  <c:v>16.600000000000001</c:v>
                </c:pt>
                <c:pt idx="242">
                  <c:v>17</c:v>
                </c:pt>
                <c:pt idx="243">
                  <c:v>14.3</c:v>
                </c:pt>
                <c:pt idx="244">
                  <c:v>11.9</c:v>
                </c:pt>
                <c:pt idx="245">
                  <c:v>12.2</c:v>
                </c:pt>
                <c:pt idx="246">
                  <c:v>14</c:v>
                </c:pt>
                <c:pt idx="247">
                  <c:v>17.600000000000001</c:v>
                </c:pt>
                <c:pt idx="248">
                  <c:v>18.5</c:v>
                </c:pt>
                <c:pt idx="249">
                  <c:v>14.6</c:v>
                </c:pt>
                <c:pt idx="250">
                  <c:v>12.8</c:v>
                </c:pt>
                <c:pt idx="251">
                  <c:v>14.2</c:v>
                </c:pt>
                <c:pt idx="252">
                  <c:v>16.5</c:v>
                </c:pt>
                <c:pt idx="253">
                  <c:v>14.7</c:v>
                </c:pt>
                <c:pt idx="254">
                  <c:v>15.3</c:v>
                </c:pt>
                <c:pt idx="255">
                  <c:v>17.100000000000001</c:v>
                </c:pt>
                <c:pt idx="256">
                  <c:v>17.8</c:v>
                </c:pt>
                <c:pt idx="257">
                  <c:v>19</c:v>
                </c:pt>
                <c:pt idx="258">
                  <c:v>19.899999999999999</c:v>
                </c:pt>
                <c:pt idx="259">
                  <c:v>19.600000000000001</c:v>
                </c:pt>
                <c:pt idx="260">
                  <c:v>13.5</c:v>
                </c:pt>
                <c:pt idx="261">
                  <c:v>10.7</c:v>
                </c:pt>
                <c:pt idx="262">
                  <c:v>12.2</c:v>
                </c:pt>
                <c:pt idx="263">
                  <c:v>13.2</c:v>
                </c:pt>
                <c:pt idx="264">
                  <c:v>14.6</c:v>
                </c:pt>
                <c:pt idx="265">
                  <c:v>16.8</c:v>
                </c:pt>
                <c:pt idx="266">
                  <c:v>16.3</c:v>
                </c:pt>
                <c:pt idx="267">
                  <c:v>15.6</c:v>
                </c:pt>
                <c:pt idx="268">
                  <c:v>12</c:v>
                </c:pt>
                <c:pt idx="269">
                  <c:v>7</c:v>
                </c:pt>
                <c:pt idx="270">
                  <c:v>7.5</c:v>
                </c:pt>
                <c:pt idx="271">
                  <c:v>8.4</c:v>
                </c:pt>
                <c:pt idx="272">
                  <c:v>10.4</c:v>
                </c:pt>
                <c:pt idx="273">
                  <c:v>11</c:v>
                </c:pt>
                <c:pt idx="274">
                  <c:v>11</c:v>
                </c:pt>
                <c:pt idx="275">
                  <c:v>13.8</c:v>
                </c:pt>
                <c:pt idx="276">
                  <c:v>16.7</c:v>
                </c:pt>
                <c:pt idx="277">
                  <c:v>13</c:v>
                </c:pt>
                <c:pt idx="278">
                  <c:v>10.6</c:v>
                </c:pt>
                <c:pt idx="279">
                  <c:v>11.5</c:v>
                </c:pt>
                <c:pt idx="280">
                  <c:v>10.8</c:v>
                </c:pt>
                <c:pt idx="281">
                  <c:v>11.1</c:v>
                </c:pt>
                <c:pt idx="282">
                  <c:v>12.5</c:v>
                </c:pt>
                <c:pt idx="283">
                  <c:v>9.4</c:v>
                </c:pt>
                <c:pt idx="284">
                  <c:v>6.4</c:v>
                </c:pt>
                <c:pt idx="285">
                  <c:v>5.9</c:v>
                </c:pt>
                <c:pt idx="286">
                  <c:v>5.4</c:v>
                </c:pt>
                <c:pt idx="287">
                  <c:v>6.2</c:v>
                </c:pt>
                <c:pt idx="288">
                  <c:v>8</c:v>
                </c:pt>
                <c:pt idx="289">
                  <c:v>6.3</c:v>
                </c:pt>
                <c:pt idx="290">
                  <c:v>5.6</c:v>
                </c:pt>
                <c:pt idx="291">
                  <c:v>6.5</c:v>
                </c:pt>
                <c:pt idx="292">
                  <c:v>6.1</c:v>
                </c:pt>
                <c:pt idx="293">
                  <c:v>7.1</c:v>
                </c:pt>
                <c:pt idx="294">
                  <c:v>8.4</c:v>
                </c:pt>
                <c:pt idx="295">
                  <c:v>9.8000000000000007</c:v>
                </c:pt>
                <c:pt idx="296">
                  <c:v>11.2</c:v>
                </c:pt>
                <c:pt idx="297">
                  <c:v>10.5</c:v>
                </c:pt>
                <c:pt idx="298">
                  <c:v>9.1999999999999993</c:v>
                </c:pt>
                <c:pt idx="299">
                  <c:v>10.3</c:v>
                </c:pt>
                <c:pt idx="300">
                  <c:v>7</c:v>
                </c:pt>
                <c:pt idx="301">
                  <c:v>7.4</c:v>
                </c:pt>
                <c:pt idx="302">
                  <c:v>6.7</c:v>
                </c:pt>
                <c:pt idx="303">
                  <c:v>9.6</c:v>
                </c:pt>
                <c:pt idx="304">
                  <c:v>10.3</c:v>
                </c:pt>
                <c:pt idx="305">
                  <c:v>9.4</c:v>
                </c:pt>
                <c:pt idx="306">
                  <c:v>13.8</c:v>
                </c:pt>
                <c:pt idx="307">
                  <c:v>12.2</c:v>
                </c:pt>
                <c:pt idx="308">
                  <c:v>8.1</c:v>
                </c:pt>
                <c:pt idx="309">
                  <c:v>3.2</c:v>
                </c:pt>
                <c:pt idx="310">
                  <c:v>2.2999999999999998</c:v>
                </c:pt>
                <c:pt idx="311">
                  <c:v>3.8</c:v>
                </c:pt>
                <c:pt idx="312">
                  <c:v>3.1</c:v>
                </c:pt>
                <c:pt idx="313">
                  <c:v>3.4</c:v>
                </c:pt>
                <c:pt idx="314">
                  <c:v>3.6</c:v>
                </c:pt>
                <c:pt idx="315">
                  <c:v>4.3</c:v>
                </c:pt>
                <c:pt idx="316">
                  <c:v>4.9000000000000004</c:v>
                </c:pt>
                <c:pt idx="317">
                  <c:v>6.3</c:v>
                </c:pt>
                <c:pt idx="318">
                  <c:v>6.8</c:v>
                </c:pt>
                <c:pt idx="319">
                  <c:v>5.4</c:v>
                </c:pt>
                <c:pt idx="320">
                  <c:v>6.8</c:v>
                </c:pt>
                <c:pt idx="321">
                  <c:v>7.5</c:v>
                </c:pt>
                <c:pt idx="322">
                  <c:v>6.7</c:v>
                </c:pt>
                <c:pt idx="323">
                  <c:v>5.6</c:v>
                </c:pt>
                <c:pt idx="324">
                  <c:v>1.5</c:v>
                </c:pt>
                <c:pt idx="325">
                  <c:v>-0.9</c:v>
                </c:pt>
                <c:pt idx="326">
                  <c:v>1.6</c:v>
                </c:pt>
                <c:pt idx="327">
                  <c:v>2.2000000000000002</c:v>
                </c:pt>
                <c:pt idx="328">
                  <c:v>-0.3</c:v>
                </c:pt>
                <c:pt idx="329">
                  <c:v>-0.7</c:v>
                </c:pt>
                <c:pt idx="330">
                  <c:v>-0.9</c:v>
                </c:pt>
                <c:pt idx="331">
                  <c:v>-0.1</c:v>
                </c:pt>
                <c:pt idx="332">
                  <c:v>0.3</c:v>
                </c:pt>
                <c:pt idx="333">
                  <c:v>0.4</c:v>
                </c:pt>
                <c:pt idx="334">
                  <c:v>-0.9</c:v>
                </c:pt>
                <c:pt idx="335">
                  <c:v>-1.6</c:v>
                </c:pt>
                <c:pt idx="336">
                  <c:v>-3.1</c:v>
                </c:pt>
                <c:pt idx="337">
                  <c:v>-2</c:v>
                </c:pt>
                <c:pt idx="338">
                  <c:v>1.5</c:v>
                </c:pt>
                <c:pt idx="339">
                  <c:v>5.9</c:v>
                </c:pt>
                <c:pt idx="340">
                  <c:v>8</c:v>
                </c:pt>
                <c:pt idx="341">
                  <c:v>5.4</c:v>
                </c:pt>
                <c:pt idx="342">
                  <c:v>3</c:v>
                </c:pt>
                <c:pt idx="343">
                  <c:v>2.9</c:v>
                </c:pt>
                <c:pt idx="344">
                  <c:v>0.7</c:v>
                </c:pt>
                <c:pt idx="345">
                  <c:v>1.1000000000000001</c:v>
                </c:pt>
                <c:pt idx="346">
                  <c:v>1.3</c:v>
                </c:pt>
                <c:pt idx="347">
                  <c:v>2.5</c:v>
                </c:pt>
                <c:pt idx="348">
                  <c:v>3</c:v>
                </c:pt>
                <c:pt idx="349">
                  <c:v>1.7</c:v>
                </c:pt>
                <c:pt idx="350">
                  <c:v>1.9</c:v>
                </c:pt>
                <c:pt idx="351">
                  <c:v>1.4</c:v>
                </c:pt>
                <c:pt idx="352">
                  <c:v>1.7</c:v>
                </c:pt>
                <c:pt idx="353">
                  <c:v>0.8</c:v>
                </c:pt>
                <c:pt idx="354">
                  <c:v>0.9</c:v>
                </c:pt>
                <c:pt idx="355">
                  <c:v>1.7</c:v>
                </c:pt>
                <c:pt idx="356">
                  <c:v>6.1</c:v>
                </c:pt>
                <c:pt idx="357">
                  <c:v>8.9</c:v>
                </c:pt>
                <c:pt idx="358">
                  <c:v>5.4</c:v>
                </c:pt>
                <c:pt idx="359">
                  <c:v>0.8</c:v>
                </c:pt>
                <c:pt idx="360">
                  <c:v>-1.3</c:v>
                </c:pt>
                <c:pt idx="361">
                  <c:v>-1.7</c:v>
                </c:pt>
                <c:pt idx="362">
                  <c:v>1.4</c:v>
                </c:pt>
                <c:pt idx="363" formatCode="General">
                  <c:v>1.8</c:v>
                </c:pt>
                <c:pt idx="364" formatCode="General">
                  <c:v>0.1</c:v>
                </c:pt>
                <c:pt idx="365" formatCode="General">
                  <c:v>-1.1000000000000001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8B-4524-BDCF-6311744C5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838080"/>
        <c:axId val="169835904"/>
      </c:lineChart>
      <c:dateAx>
        <c:axId val="169832448"/>
        <c:scaling>
          <c:orientation val="minMax"/>
        </c:scaling>
        <c:delete val="0"/>
        <c:axPos val="b"/>
        <c:majorGridlines/>
        <c:numFmt formatCode="d/m;@" sourceLinked="1"/>
        <c:majorTickMark val="out"/>
        <c:minorTickMark val="none"/>
        <c:tickLblPos val="low"/>
        <c:crossAx val="169833984"/>
        <c:crosses val="autoZero"/>
        <c:auto val="1"/>
        <c:lblOffset val="100"/>
        <c:baseTimeUnit val="days"/>
        <c:majorUnit val="1"/>
        <c:majorTimeUnit val="months"/>
      </c:dateAx>
      <c:valAx>
        <c:axId val="169833984"/>
        <c:scaling>
          <c:orientation val="minMax"/>
          <c:max val="6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 (mil.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687572907553222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69832448"/>
        <c:crosses val="autoZero"/>
        <c:crossBetween val="between"/>
        <c:majorUnit val="5"/>
      </c:valAx>
      <c:valAx>
        <c:axId val="169835904"/>
        <c:scaling>
          <c:orientation val="minMax"/>
          <c:max val="28"/>
          <c:min val="-2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průměrná teplota (°C)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69838080"/>
        <c:crosses val="max"/>
        <c:crossBetween val="between"/>
        <c:majorUnit val="4"/>
      </c:valAx>
      <c:dateAx>
        <c:axId val="169838080"/>
        <c:scaling>
          <c:orientation val="minMax"/>
        </c:scaling>
        <c:delete val="1"/>
        <c:axPos val="b"/>
        <c:numFmt formatCode="d/m;@" sourceLinked="1"/>
        <c:majorTickMark val="out"/>
        <c:minorTickMark val="none"/>
        <c:tickLblPos val="nextTo"/>
        <c:crossAx val="169835904"/>
        <c:crosses val="autoZero"/>
        <c:auto val="1"/>
        <c:lblOffset val="100"/>
        <c:baseTimeUnit val="days"/>
      </c:dateAx>
    </c:plotArea>
    <c:legend>
      <c:legendPos val="b"/>
      <c:layout>
        <c:manualLayout>
          <c:xMode val="edge"/>
          <c:yMode val="edge"/>
          <c:x val="0.35228481588316318"/>
          <c:y val="0.93526232739128912"/>
          <c:w val="0.29543016033886854"/>
          <c:h val="5.710772850255738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/>
            </a:pPr>
            <a:r>
              <a:rPr lang="cs-CZ" sz="800" b="0"/>
              <a:t>Meziroční porovnání m</a:t>
            </a:r>
            <a:r>
              <a:rPr lang="en-US" sz="800" b="0"/>
              <a:t>aximální</a:t>
            </a:r>
            <a:r>
              <a:rPr lang="cs-CZ" sz="800" b="0"/>
              <a:t>ch</a:t>
            </a:r>
            <a:r>
              <a:rPr lang="en-US" sz="800" b="0"/>
              <a:t> denní</a:t>
            </a:r>
            <a:r>
              <a:rPr lang="cs-CZ" sz="800" b="0"/>
              <a:t>ch</a:t>
            </a:r>
            <a:r>
              <a:rPr lang="en-US" sz="800" b="0"/>
              <a:t> spotřeb plynu</a:t>
            </a:r>
          </a:p>
        </c:rich>
      </c:tx>
      <c:layout>
        <c:manualLayout>
          <c:xMode val="edge"/>
          <c:yMode val="edge"/>
          <c:x val="0.21871794871794872"/>
          <c:y val="4.629629629629629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196110101621912"/>
          <c:y val="0.11793999708369787"/>
          <c:w val="0.85408057967113082"/>
          <c:h val="0.6932210217908807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'6.5'!$K$24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</c:spPr>
          <c:invertIfNegative val="0"/>
          <c:cat>
            <c:strRef>
              <c:f>'6.5'!$I$25:$I$36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'6.5'!$K$25:$K$36</c:f>
              <c:numCache>
                <c:formatCode>0.000</c:formatCode>
                <c:ptCount val="12"/>
                <c:pt idx="0">
                  <c:v>50.80354749922563</c:v>
                </c:pt>
                <c:pt idx="1">
                  <c:v>44.215345416691029</c:v>
                </c:pt>
                <c:pt idx="2">
                  <c:v>32.766855462593519</c:v>
                </c:pt>
                <c:pt idx="3">
                  <c:v>29.694480078925164</c:v>
                </c:pt>
                <c:pt idx="4">
                  <c:v>25.530008779884206</c:v>
                </c:pt>
                <c:pt idx="5">
                  <c:v>15.292152149647753</c:v>
                </c:pt>
                <c:pt idx="6">
                  <c:v>14.783973815064737</c:v>
                </c:pt>
                <c:pt idx="7">
                  <c:v>14.250017482120889</c:v>
                </c:pt>
                <c:pt idx="8">
                  <c:v>20.273278980268966</c:v>
                </c:pt>
                <c:pt idx="9">
                  <c:v>35.145548843704674</c:v>
                </c:pt>
                <c:pt idx="10">
                  <c:v>35.169831270893425</c:v>
                </c:pt>
                <c:pt idx="11">
                  <c:v>41.976105898853731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75-47C3-9362-3DFE3339FE28}"/>
            </c:ext>
          </c:extLst>
        </c:ser>
        <c:ser>
          <c:idx val="0"/>
          <c:order val="1"/>
          <c:tx>
            <c:strRef>
              <c:f>'6.5'!$J$24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'6.5'!$I$25:$I$36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'6.5'!$J$25:$J$36</c:f>
              <c:numCache>
                <c:formatCode>0.000</c:formatCode>
                <c:ptCount val="12"/>
                <c:pt idx="0">
                  <c:v>43.782719568461033</c:v>
                </c:pt>
                <c:pt idx="1">
                  <c:v>40.802634844075207</c:v>
                </c:pt>
                <c:pt idx="2">
                  <c:v>35.453473215375311</c:v>
                </c:pt>
                <c:pt idx="3">
                  <c:v>32.9347996968567</c:v>
                </c:pt>
                <c:pt idx="4">
                  <c:v>21.439039175947958</c:v>
                </c:pt>
                <c:pt idx="5">
                  <c:v>16.178515916953959</c:v>
                </c:pt>
                <c:pt idx="6">
                  <c:v>15.07466750678574</c:v>
                </c:pt>
                <c:pt idx="7">
                  <c:v>15.061868201830451</c:v>
                </c:pt>
                <c:pt idx="8">
                  <c:v>22.776439369566955</c:v>
                </c:pt>
                <c:pt idx="9">
                  <c:v>29.557108860021408</c:v>
                </c:pt>
                <c:pt idx="10">
                  <c:v>43.840739588595696</c:v>
                </c:pt>
                <c:pt idx="11">
                  <c:v>47.306818891744392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75-47C3-9362-3DFE3339F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868288"/>
        <c:axId val="170930944"/>
      </c:barChart>
      <c:catAx>
        <c:axId val="16986828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70930944"/>
        <c:crosses val="autoZero"/>
        <c:auto val="1"/>
        <c:lblAlgn val="ctr"/>
        <c:lblOffset val="100"/>
        <c:noMultiLvlLbl val="0"/>
      </c:catAx>
      <c:valAx>
        <c:axId val="170930944"/>
        <c:scaling>
          <c:orientation val="minMax"/>
          <c:max val="58"/>
          <c:min val="1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spotřeba plynu (mil.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</a:p>
            </c:rich>
          </c:tx>
          <c:layout>
            <c:manualLayout>
              <c:xMode val="edge"/>
              <c:yMode val="edge"/>
              <c:x val="5.185185185185185E-3"/>
              <c:y val="0.2957308982210556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69868288"/>
        <c:crosses val="autoZero"/>
        <c:crossBetween val="between"/>
        <c:majorUnit val="3"/>
      </c:valAx>
    </c:plotArea>
    <c:legend>
      <c:legendPos val="b"/>
      <c:layout>
        <c:manualLayout>
          <c:xMode val="edge"/>
          <c:yMode val="edge"/>
          <c:x val="0.36803418803418803"/>
          <c:y val="0.93035127876457302"/>
          <c:w val="0.15558292392938061"/>
          <c:h val="5.8020814258682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79843361825761"/>
          <c:y val="5.5175464178088843E-2"/>
          <c:w val="0.80458714051117941"/>
          <c:h val="0.69518421308447553"/>
        </c:manualLayout>
      </c:layout>
      <c:lineChart>
        <c:grouping val="standard"/>
        <c:varyColors val="0"/>
        <c:ser>
          <c:idx val="0"/>
          <c:order val="0"/>
          <c:tx>
            <c:strRef>
              <c:f>'6.6'!$H$47</c:f>
              <c:strCache>
                <c:ptCount val="1"/>
                <c:pt idx="0">
                  <c:v>±1,0°C</c:v>
                </c:pt>
              </c:strCache>
            </c:strRef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'6.6'!$G$48:$G$57</c:f>
              <c:numCache>
                <c:formatCode>0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'6.6'!$H$48:$H$57</c:f>
              <c:numCache>
                <c:formatCode>0.000</c:formatCode>
                <c:ptCount val="10"/>
                <c:pt idx="0">
                  <c:v>1.5228429462678068</c:v>
                </c:pt>
                <c:pt idx="1">
                  <c:v>1.4360397751045459</c:v>
                </c:pt>
                <c:pt idx="2">
                  <c:v>1.5188402486761607</c:v>
                </c:pt>
                <c:pt idx="3">
                  <c:v>1.562740852404906</c:v>
                </c:pt>
                <c:pt idx="4">
                  <c:v>1.3110234890123738</c:v>
                </c:pt>
                <c:pt idx="5">
                  <c:v>1.2362613856031661</c:v>
                </c:pt>
                <c:pt idx="6">
                  <c:v>1.5155658384541011</c:v>
                </c:pt>
                <c:pt idx="7">
                  <c:v>1.4656444905275772</c:v>
                </c:pt>
                <c:pt idx="8">
                  <c:v>1.3011590525315615</c:v>
                </c:pt>
                <c:pt idx="9">
                  <c:v>1.3636592140842247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89-487F-B847-3D72762A5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916672"/>
        <c:axId val="170536960"/>
      </c:lineChart>
      <c:catAx>
        <c:axId val="169916672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170536960"/>
        <c:crosses val="autoZero"/>
        <c:auto val="1"/>
        <c:lblAlgn val="ctr"/>
        <c:lblOffset val="100"/>
        <c:noMultiLvlLbl val="0"/>
      </c:catAx>
      <c:valAx>
        <c:axId val="170536960"/>
        <c:scaling>
          <c:orientation val="minMax"/>
          <c:max val="1.7"/>
          <c:min val="1.100000000000000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mil. m</a:t>
                </a:r>
                <a:r>
                  <a:rPr lang="en-US" b="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3.4280741645262248E-3"/>
              <c:y val="0.34841547584329735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crossAx val="169916672"/>
        <c:crosses val="autoZero"/>
        <c:crossBetween val="midCat"/>
        <c:majorUnit val="0.1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29403832020997378"/>
          <c:y val="0.87679530799390815"/>
          <c:w val="0.42858976377952757"/>
          <c:h val="0.1232046920060918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99257225411671E-2"/>
          <c:y val="8.6529087276074237E-2"/>
          <c:w val="0.87608644020362003"/>
          <c:h val="0.63067192902261149"/>
        </c:manualLayout>
      </c:layout>
      <c:lineChart>
        <c:grouping val="standard"/>
        <c:varyColors val="0"/>
        <c:ser>
          <c:idx val="0"/>
          <c:order val="0"/>
          <c:tx>
            <c:strRef>
              <c:f>'3.1'!$R$6</c:f>
              <c:strCache>
                <c:ptCount val="1"/>
                <c:pt idx="0">
                  <c:v>Výroba plynu v ČR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'3.1'!$M$7:$M$372</c:f>
              <c:numCache>
                <c:formatCode>d/m;@</c:formatCode>
                <c:ptCount val="366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  <c:pt idx="91">
                  <c:v>43922</c:v>
                </c:pt>
                <c:pt idx="92">
                  <c:v>43923</c:v>
                </c:pt>
                <c:pt idx="93">
                  <c:v>43924</c:v>
                </c:pt>
                <c:pt idx="94">
                  <c:v>43925</c:v>
                </c:pt>
                <c:pt idx="95">
                  <c:v>43926</c:v>
                </c:pt>
                <c:pt idx="96">
                  <c:v>43927</c:v>
                </c:pt>
                <c:pt idx="97">
                  <c:v>43928</c:v>
                </c:pt>
                <c:pt idx="98">
                  <c:v>43929</c:v>
                </c:pt>
                <c:pt idx="99">
                  <c:v>43930</c:v>
                </c:pt>
                <c:pt idx="100">
                  <c:v>43931</c:v>
                </c:pt>
                <c:pt idx="101">
                  <c:v>43932</c:v>
                </c:pt>
                <c:pt idx="102">
                  <c:v>43933</c:v>
                </c:pt>
                <c:pt idx="103">
                  <c:v>43934</c:v>
                </c:pt>
                <c:pt idx="104">
                  <c:v>43935</c:v>
                </c:pt>
                <c:pt idx="105">
                  <c:v>43936</c:v>
                </c:pt>
                <c:pt idx="106">
                  <c:v>43937</c:v>
                </c:pt>
                <c:pt idx="107">
                  <c:v>43938</c:v>
                </c:pt>
                <c:pt idx="108">
                  <c:v>43939</c:v>
                </c:pt>
                <c:pt idx="109">
                  <c:v>43940</c:v>
                </c:pt>
                <c:pt idx="110">
                  <c:v>43941</c:v>
                </c:pt>
                <c:pt idx="111">
                  <c:v>43942</c:v>
                </c:pt>
                <c:pt idx="112">
                  <c:v>43943</c:v>
                </c:pt>
                <c:pt idx="113">
                  <c:v>43944</c:v>
                </c:pt>
                <c:pt idx="114">
                  <c:v>43945</c:v>
                </c:pt>
                <c:pt idx="115">
                  <c:v>43946</c:v>
                </c:pt>
                <c:pt idx="116">
                  <c:v>43947</c:v>
                </c:pt>
                <c:pt idx="117">
                  <c:v>43948</c:v>
                </c:pt>
                <c:pt idx="118">
                  <c:v>43949</c:v>
                </c:pt>
                <c:pt idx="119">
                  <c:v>43950</c:v>
                </c:pt>
                <c:pt idx="120">
                  <c:v>43951</c:v>
                </c:pt>
                <c:pt idx="121">
                  <c:v>43952</c:v>
                </c:pt>
                <c:pt idx="122">
                  <c:v>43953</c:v>
                </c:pt>
                <c:pt idx="123">
                  <c:v>43954</c:v>
                </c:pt>
                <c:pt idx="124">
                  <c:v>43955</c:v>
                </c:pt>
                <c:pt idx="125">
                  <c:v>43956</c:v>
                </c:pt>
                <c:pt idx="126">
                  <c:v>43957</c:v>
                </c:pt>
                <c:pt idx="127">
                  <c:v>43958</c:v>
                </c:pt>
                <c:pt idx="128">
                  <c:v>43959</c:v>
                </c:pt>
                <c:pt idx="129">
                  <c:v>43960</c:v>
                </c:pt>
                <c:pt idx="130">
                  <c:v>43961</c:v>
                </c:pt>
                <c:pt idx="131">
                  <c:v>43962</c:v>
                </c:pt>
                <c:pt idx="132">
                  <c:v>43963</c:v>
                </c:pt>
                <c:pt idx="133">
                  <c:v>43964</c:v>
                </c:pt>
                <c:pt idx="134">
                  <c:v>43965</c:v>
                </c:pt>
                <c:pt idx="135">
                  <c:v>43966</c:v>
                </c:pt>
                <c:pt idx="136">
                  <c:v>43967</c:v>
                </c:pt>
                <c:pt idx="137">
                  <c:v>43968</c:v>
                </c:pt>
                <c:pt idx="138">
                  <c:v>43969</c:v>
                </c:pt>
                <c:pt idx="139">
                  <c:v>43970</c:v>
                </c:pt>
                <c:pt idx="140">
                  <c:v>43971</c:v>
                </c:pt>
                <c:pt idx="141">
                  <c:v>43972</c:v>
                </c:pt>
                <c:pt idx="142">
                  <c:v>43973</c:v>
                </c:pt>
                <c:pt idx="143">
                  <c:v>43974</c:v>
                </c:pt>
                <c:pt idx="144">
                  <c:v>43975</c:v>
                </c:pt>
                <c:pt idx="145">
                  <c:v>43976</c:v>
                </c:pt>
                <c:pt idx="146">
                  <c:v>43977</c:v>
                </c:pt>
                <c:pt idx="147">
                  <c:v>43978</c:v>
                </c:pt>
                <c:pt idx="148">
                  <c:v>43979</c:v>
                </c:pt>
                <c:pt idx="149">
                  <c:v>43980</c:v>
                </c:pt>
                <c:pt idx="150">
                  <c:v>43981</c:v>
                </c:pt>
                <c:pt idx="151">
                  <c:v>43982</c:v>
                </c:pt>
                <c:pt idx="152">
                  <c:v>43983</c:v>
                </c:pt>
                <c:pt idx="153">
                  <c:v>43984</c:v>
                </c:pt>
                <c:pt idx="154">
                  <c:v>43985</c:v>
                </c:pt>
                <c:pt idx="155">
                  <c:v>43986</c:v>
                </c:pt>
                <c:pt idx="156">
                  <c:v>43987</c:v>
                </c:pt>
                <c:pt idx="157">
                  <c:v>43988</c:v>
                </c:pt>
                <c:pt idx="158">
                  <c:v>43989</c:v>
                </c:pt>
                <c:pt idx="159">
                  <c:v>43990</c:v>
                </c:pt>
                <c:pt idx="160">
                  <c:v>43991</c:v>
                </c:pt>
                <c:pt idx="161">
                  <c:v>43992</c:v>
                </c:pt>
                <c:pt idx="162">
                  <c:v>43993</c:v>
                </c:pt>
                <c:pt idx="163">
                  <c:v>43994</c:v>
                </c:pt>
                <c:pt idx="164">
                  <c:v>43995</c:v>
                </c:pt>
                <c:pt idx="165">
                  <c:v>43996</c:v>
                </c:pt>
                <c:pt idx="166">
                  <c:v>43997</c:v>
                </c:pt>
                <c:pt idx="167">
                  <c:v>43998</c:v>
                </c:pt>
                <c:pt idx="168">
                  <c:v>43999</c:v>
                </c:pt>
                <c:pt idx="169">
                  <c:v>44000</c:v>
                </c:pt>
                <c:pt idx="170">
                  <c:v>44001</c:v>
                </c:pt>
                <c:pt idx="171">
                  <c:v>44002</c:v>
                </c:pt>
                <c:pt idx="172">
                  <c:v>44003</c:v>
                </c:pt>
                <c:pt idx="173">
                  <c:v>44004</c:v>
                </c:pt>
                <c:pt idx="174">
                  <c:v>44005</c:v>
                </c:pt>
                <c:pt idx="175">
                  <c:v>44006</c:v>
                </c:pt>
                <c:pt idx="176">
                  <c:v>44007</c:v>
                </c:pt>
                <c:pt idx="177">
                  <c:v>44008</c:v>
                </c:pt>
                <c:pt idx="178">
                  <c:v>44009</c:v>
                </c:pt>
                <c:pt idx="179">
                  <c:v>44010</c:v>
                </c:pt>
                <c:pt idx="180">
                  <c:v>44011</c:v>
                </c:pt>
                <c:pt idx="181">
                  <c:v>44012</c:v>
                </c:pt>
                <c:pt idx="182">
                  <c:v>44013</c:v>
                </c:pt>
                <c:pt idx="183">
                  <c:v>44014</c:v>
                </c:pt>
                <c:pt idx="184">
                  <c:v>44015</c:v>
                </c:pt>
                <c:pt idx="185">
                  <c:v>44016</c:v>
                </c:pt>
                <c:pt idx="186">
                  <c:v>44017</c:v>
                </c:pt>
                <c:pt idx="187">
                  <c:v>44018</c:v>
                </c:pt>
                <c:pt idx="188">
                  <c:v>44019</c:v>
                </c:pt>
                <c:pt idx="189">
                  <c:v>44020</c:v>
                </c:pt>
                <c:pt idx="190">
                  <c:v>44021</c:v>
                </c:pt>
                <c:pt idx="191">
                  <c:v>44022</c:v>
                </c:pt>
                <c:pt idx="192">
                  <c:v>44023</c:v>
                </c:pt>
                <c:pt idx="193">
                  <c:v>44024</c:v>
                </c:pt>
                <c:pt idx="194">
                  <c:v>44025</c:v>
                </c:pt>
                <c:pt idx="195">
                  <c:v>44026</c:v>
                </c:pt>
                <c:pt idx="196">
                  <c:v>44027</c:v>
                </c:pt>
                <c:pt idx="197">
                  <c:v>44028</c:v>
                </c:pt>
                <c:pt idx="198">
                  <c:v>44029</c:v>
                </c:pt>
                <c:pt idx="199">
                  <c:v>44030</c:v>
                </c:pt>
                <c:pt idx="200">
                  <c:v>44031</c:v>
                </c:pt>
                <c:pt idx="201">
                  <c:v>44032</c:v>
                </c:pt>
                <c:pt idx="202">
                  <c:v>44033</c:v>
                </c:pt>
                <c:pt idx="203">
                  <c:v>44034</c:v>
                </c:pt>
                <c:pt idx="204">
                  <c:v>44035</c:v>
                </c:pt>
                <c:pt idx="205">
                  <c:v>44036</c:v>
                </c:pt>
                <c:pt idx="206">
                  <c:v>44037</c:v>
                </c:pt>
                <c:pt idx="207">
                  <c:v>44038</c:v>
                </c:pt>
                <c:pt idx="208">
                  <c:v>44039</c:v>
                </c:pt>
                <c:pt idx="209">
                  <c:v>44040</c:v>
                </c:pt>
                <c:pt idx="210">
                  <c:v>44041</c:v>
                </c:pt>
                <c:pt idx="211">
                  <c:v>44042</c:v>
                </c:pt>
                <c:pt idx="212">
                  <c:v>44043</c:v>
                </c:pt>
                <c:pt idx="213">
                  <c:v>44044</c:v>
                </c:pt>
                <c:pt idx="214">
                  <c:v>44045</c:v>
                </c:pt>
                <c:pt idx="215">
                  <c:v>44046</c:v>
                </c:pt>
                <c:pt idx="216">
                  <c:v>44047</c:v>
                </c:pt>
                <c:pt idx="217">
                  <c:v>44048</c:v>
                </c:pt>
                <c:pt idx="218">
                  <c:v>44049</c:v>
                </c:pt>
                <c:pt idx="219">
                  <c:v>44050</c:v>
                </c:pt>
                <c:pt idx="220">
                  <c:v>44051</c:v>
                </c:pt>
                <c:pt idx="221">
                  <c:v>44052</c:v>
                </c:pt>
                <c:pt idx="222">
                  <c:v>44053</c:v>
                </c:pt>
                <c:pt idx="223">
                  <c:v>44054</c:v>
                </c:pt>
                <c:pt idx="224">
                  <c:v>44055</c:v>
                </c:pt>
                <c:pt idx="225">
                  <c:v>44056</c:v>
                </c:pt>
                <c:pt idx="226">
                  <c:v>44057</c:v>
                </c:pt>
                <c:pt idx="227">
                  <c:v>44058</c:v>
                </c:pt>
                <c:pt idx="228">
                  <c:v>44059</c:v>
                </c:pt>
                <c:pt idx="229">
                  <c:v>44060</c:v>
                </c:pt>
                <c:pt idx="230">
                  <c:v>44061</c:v>
                </c:pt>
                <c:pt idx="231">
                  <c:v>44062</c:v>
                </c:pt>
                <c:pt idx="232">
                  <c:v>44063</c:v>
                </c:pt>
                <c:pt idx="233">
                  <c:v>44064</c:v>
                </c:pt>
                <c:pt idx="234">
                  <c:v>44065</c:v>
                </c:pt>
                <c:pt idx="235">
                  <c:v>44066</c:v>
                </c:pt>
                <c:pt idx="236">
                  <c:v>44067</c:v>
                </c:pt>
                <c:pt idx="237">
                  <c:v>44068</c:v>
                </c:pt>
                <c:pt idx="238">
                  <c:v>44069</c:v>
                </c:pt>
                <c:pt idx="239">
                  <c:v>44070</c:v>
                </c:pt>
                <c:pt idx="240">
                  <c:v>44071</c:v>
                </c:pt>
                <c:pt idx="241">
                  <c:v>44072</c:v>
                </c:pt>
                <c:pt idx="242">
                  <c:v>44073</c:v>
                </c:pt>
                <c:pt idx="243">
                  <c:v>44074</c:v>
                </c:pt>
                <c:pt idx="244">
                  <c:v>44075</c:v>
                </c:pt>
                <c:pt idx="245">
                  <c:v>44076</c:v>
                </c:pt>
                <c:pt idx="246">
                  <c:v>44077</c:v>
                </c:pt>
                <c:pt idx="247">
                  <c:v>44078</c:v>
                </c:pt>
                <c:pt idx="248">
                  <c:v>44079</c:v>
                </c:pt>
                <c:pt idx="249">
                  <c:v>44080</c:v>
                </c:pt>
                <c:pt idx="250">
                  <c:v>44081</c:v>
                </c:pt>
                <c:pt idx="251">
                  <c:v>44082</c:v>
                </c:pt>
                <c:pt idx="252">
                  <c:v>44083</c:v>
                </c:pt>
                <c:pt idx="253">
                  <c:v>44084</c:v>
                </c:pt>
                <c:pt idx="254">
                  <c:v>44085</c:v>
                </c:pt>
                <c:pt idx="255">
                  <c:v>44086</c:v>
                </c:pt>
                <c:pt idx="256">
                  <c:v>44087</c:v>
                </c:pt>
                <c:pt idx="257">
                  <c:v>44088</c:v>
                </c:pt>
                <c:pt idx="258">
                  <c:v>44089</c:v>
                </c:pt>
                <c:pt idx="259">
                  <c:v>44090</c:v>
                </c:pt>
                <c:pt idx="260">
                  <c:v>44091</c:v>
                </c:pt>
                <c:pt idx="261">
                  <c:v>44092</c:v>
                </c:pt>
                <c:pt idx="262">
                  <c:v>44093</c:v>
                </c:pt>
                <c:pt idx="263">
                  <c:v>44094</c:v>
                </c:pt>
                <c:pt idx="264">
                  <c:v>44095</c:v>
                </c:pt>
                <c:pt idx="265">
                  <c:v>44096</c:v>
                </c:pt>
                <c:pt idx="266">
                  <c:v>44097</c:v>
                </c:pt>
                <c:pt idx="267">
                  <c:v>44098</c:v>
                </c:pt>
                <c:pt idx="268">
                  <c:v>44099</c:v>
                </c:pt>
                <c:pt idx="269">
                  <c:v>44100</c:v>
                </c:pt>
                <c:pt idx="270">
                  <c:v>44101</c:v>
                </c:pt>
                <c:pt idx="271">
                  <c:v>44102</c:v>
                </c:pt>
                <c:pt idx="272">
                  <c:v>44103</c:v>
                </c:pt>
                <c:pt idx="273">
                  <c:v>44104</c:v>
                </c:pt>
                <c:pt idx="274">
                  <c:v>44105</c:v>
                </c:pt>
                <c:pt idx="275">
                  <c:v>44106</c:v>
                </c:pt>
                <c:pt idx="276">
                  <c:v>44107</c:v>
                </c:pt>
                <c:pt idx="277">
                  <c:v>44108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44114</c:v>
                </c:pt>
                <c:pt idx="284">
                  <c:v>44115</c:v>
                </c:pt>
                <c:pt idx="285">
                  <c:v>44116</c:v>
                </c:pt>
                <c:pt idx="286">
                  <c:v>44117</c:v>
                </c:pt>
                <c:pt idx="287">
                  <c:v>44118</c:v>
                </c:pt>
                <c:pt idx="288">
                  <c:v>44119</c:v>
                </c:pt>
                <c:pt idx="289">
                  <c:v>44120</c:v>
                </c:pt>
                <c:pt idx="290">
                  <c:v>44121</c:v>
                </c:pt>
                <c:pt idx="291">
                  <c:v>44122</c:v>
                </c:pt>
                <c:pt idx="292">
                  <c:v>44123</c:v>
                </c:pt>
                <c:pt idx="293">
                  <c:v>44124</c:v>
                </c:pt>
                <c:pt idx="294">
                  <c:v>44125</c:v>
                </c:pt>
                <c:pt idx="295">
                  <c:v>44126</c:v>
                </c:pt>
                <c:pt idx="296">
                  <c:v>44127</c:v>
                </c:pt>
                <c:pt idx="297">
                  <c:v>44128</c:v>
                </c:pt>
                <c:pt idx="298">
                  <c:v>44129</c:v>
                </c:pt>
                <c:pt idx="299">
                  <c:v>44130</c:v>
                </c:pt>
                <c:pt idx="300">
                  <c:v>44131</c:v>
                </c:pt>
                <c:pt idx="301">
                  <c:v>44132</c:v>
                </c:pt>
                <c:pt idx="302">
                  <c:v>44133</c:v>
                </c:pt>
                <c:pt idx="303">
                  <c:v>44134</c:v>
                </c:pt>
                <c:pt idx="304">
                  <c:v>44135</c:v>
                </c:pt>
                <c:pt idx="305">
                  <c:v>44136</c:v>
                </c:pt>
                <c:pt idx="306">
                  <c:v>44137</c:v>
                </c:pt>
                <c:pt idx="307">
                  <c:v>44138</c:v>
                </c:pt>
                <c:pt idx="308">
                  <c:v>44139</c:v>
                </c:pt>
                <c:pt idx="309">
                  <c:v>44140</c:v>
                </c:pt>
                <c:pt idx="310">
                  <c:v>44141</c:v>
                </c:pt>
                <c:pt idx="311">
                  <c:v>44142</c:v>
                </c:pt>
                <c:pt idx="312">
                  <c:v>44143</c:v>
                </c:pt>
                <c:pt idx="313">
                  <c:v>44144</c:v>
                </c:pt>
                <c:pt idx="314">
                  <c:v>44145</c:v>
                </c:pt>
                <c:pt idx="315">
                  <c:v>44146</c:v>
                </c:pt>
                <c:pt idx="316">
                  <c:v>44147</c:v>
                </c:pt>
                <c:pt idx="317">
                  <c:v>44148</c:v>
                </c:pt>
                <c:pt idx="318">
                  <c:v>44149</c:v>
                </c:pt>
                <c:pt idx="319">
                  <c:v>44150</c:v>
                </c:pt>
                <c:pt idx="320">
                  <c:v>44151</c:v>
                </c:pt>
                <c:pt idx="321">
                  <c:v>44152</c:v>
                </c:pt>
                <c:pt idx="322">
                  <c:v>44153</c:v>
                </c:pt>
                <c:pt idx="323">
                  <c:v>44154</c:v>
                </c:pt>
                <c:pt idx="324">
                  <c:v>44155</c:v>
                </c:pt>
                <c:pt idx="325">
                  <c:v>44156</c:v>
                </c:pt>
                <c:pt idx="326">
                  <c:v>44157</c:v>
                </c:pt>
                <c:pt idx="327">
                  <c:v>44158</c:v>
                </c:pt>
                <c:pt idx="328">
                  <c:v>44159</c:v>
                </c:pt>
                <c:pt idx="329">
                  <c:v>44160</c:v>
                </c:pt>
                <c:pt idx="330">
                  <c:v>44161</c:v>
                </c:pt>
                <c:pt idx="331">
                  <c:v>44162</c:v>
                </c:pt>
                <c:pt idx="332">
                  <c:v>44163</c:v>
                </c:pt>
                <c:pt idx="333">
                  <c:v>44164</c:v>
                </c:pt>
                <c:pt idx="334">
                  <c:v>44165</c:v>
                </c:pt>
                <c:pt idx="335">
                  <c:v>44166</c:v>
                </c:pt>
                <c:pt idx="336">
                  <c:v>44167</c:v>
                </c:pt>
                <c:pt idx="337">
                  <c:v>44168</c:v>
                </c:pt>
                <c:pt idx="338">
                  <c:v>44169</c:v>
                </c:pt>
                <c:pt idx="339">
                  <c:v>44170</c:v>
                </c:pt>
                <c:pt idx="340">
                  <c:v>44171</c:v>
                </c:pt>
                <c:pt idx="341">
                  <c:v>44172</c:v>
                </c:pt>
                <c:pt idx="342">
                  <c:v>44173</c:v>
                </c:pt>
                <c:pt idx="343">
                  <c:v>44174</c:v>
                </c:pt>
                <c:pt idx="344">
                  <c:v>44175</c:v>
                </c:pt>
                <c:pt idx="345">
                  <c:v>44176</c:v>
                </c:pt>
                <c:pt idx="346">
                  <c:v>44177</c:v>
                </c:pt>
                <c:pt idx="347">
                  <c:v>44178</c:v>
                </c:pt>
                <c:pt idx="348">
                  <c:v>44179</c:v>
                </c:pt>
                <c:pt idx="349">
                  <c:v>44180</c:v>
                </c:pt>
                <c:pt idx="350">
                  <c:v>44181</c:v>
                </c:pt>
                <c:pt idx="351">
                  <c:v>44182</c:v>
                </c:pt>
                <c:pt idx="352">
                  <c:v>44183</c:v>
                </c:pt>
                <c:pt idx="353">
                  <c:v>44184</c:v>
                </c:pt>
                <c:pt idx="354">
                  <c:v>44185</c:v>
                </c:pt>
                <c:pt idx="355">
                  <c:v>44186</c:v>
                </c:pt>
                <c:pt idx="356">
                  <c:v>44187</c:v>
                </c:pt>
                <c:pt idx="357">
                  <c:v>44188</c:v>
                </c:pt>
                <c:pt idx="358">
                  <c:v>44189</c:v>
                </c:pt>
                <c:pt idx="359">
                  <c:v>44190</c:v>
                </c:pt>
                <c:pt idx="360">
                  <c:v>44191</c:v>
                </c:pt>
                <c:pt idx="361">
                  <c:v>44192</c:v>
                </c:pt>
                <c:pt idx="362">
                  <c:v>44193</c:v>
                </c:pt>
                <c:pt idx="363">
                  <c:v>44194</c:v>
                </c:pt>
                <c:pt idx="364">
                  <c:v>44195</c:v>
                </c:pt>
                <c:pt idx="365">
                  <c:v>44196</c:v>
                </c:pt>
              </c:numCache>
            </c:numRef>
          </c:cat>
          <c:val>
            <c:numRef>
              <c:f>'3.1'!$R$7:$R$372</c:f>
              <c:numCache>
                <c:formatCode>#,##0</c:formatCode>
                <c:ptCount val="366"/>
                <c:pt idx="0">
                  <c:v>373.59056763208184</c:v>
                </c:pt>
                <c:pt idx="1">
                  <c:v>377.81115033962061</c:v>
                </c:pt>
                <c:pt idx="2">
                  <c:v>358.06204397041648</c:v>
                </c:pt>
                <c:pt idx="3">
                  <c:v>394.95128036519611</c:v>
                </c:pt>
                <c:pt idx="4">
                  <c:v>401.80321240274401</c:v>
                </c:pt>
                <c:pt idx="5">
                  <c:v>399.27476108592043</c:v>
                </c:pt>
                <c:pt idx="6">
                  <c:v>367.79408592941587</c:v>
                </c:pt>
                <c:pt idx="7">
                  <c:v>402.14161339262608</c:v>
                </c:pt>
                <c:pt idx="8">
                  <c:v>410.61009601648328</c:v>
                </c:pt>
                <c:pt idx="9">
                  <c:v>375.74906815373811</c:v>
                </c:pt>
                <c:pt idx="10">
                  <c:v>360.45090595213424</c:v>
                </c:pt>
                <c:pt idx="11">
                  <c:v>370.91833192154655</c:v>
                </c:pt>
                <c:pt idx="12">
                  <c:v>367.15982402450908</c:v>
                </c:pt>
                <c:pt idx="13">
                  <c:v>363.17307273982317</c:v>
                </c:pt>
                <c:pt idx="14">
                  <c:v>381.69277928794497</c:v>
                </c:pt>
                <c:pt idx="15">
                  <c:v>347.5299935162144</c:v>
                </c:pt>
                <c:pt idx="16">
                  <c:v>370.42146292490764</c:v>
                </c:pt>
                <c:pt idx="17">
                  <c:v>364.03628934918794</c:v>
                </c:pt>
                <c:pt idx="18">
                  <c:v>341.40689391330875</c:v>
                </c:pt>
                <c:pt idx="19">
                  <c:v>381.31418687480561</c:v>
                </c:pt>
                <c:pt idx="20">
                  <c:v>367.23029303316156</c:v>
                </c:pt>
                <c:pt idx="21">
                  <c:v>400.93906544174564</c:v>
                </c:pt>
                <c:pt idx="22">
                  <c:v>402.09090871843097</c:v>
                </c:pt>
                <c:pt idx="23">
                  <c:v>402.85464250089058</c:v>
                </c:pt>
                <c:pt idx="24">
                  <c:v>398.89147131083547</c:v>
                </c:pt>
                <c:pt idx="25">
                  <c:v>419.51629253328628</c:v>
                </c:pt>
                <c:pt idx="26">
                  <c:v>402.76496861489602</c:v>
                </c:pt>
                <c:pt idx="27">
                  <c:v>403.45757136728724</c:v>
                </c:pt>
                <c:pt idx="28">
                  <c:v>383.68795837061901</c:v>
                </c:pt>
                <c:pt idx="29">
                  <c:v>379.73596820679563</c:v>
                </c:pt>
                <c:pt idx="30">
                  <c:v>419.71520478510735</c:v>
                </c:pt>
                <c:pt idx="31">
                  <c:v>391.07906385630804</c:v>
                </c:pt>
                <c:pt idx="32">
                  <c:v>391.27993844121772</c:v>
                </c:pt>
                <c:pt idx="33">
                  <c:v>397.54444127656569</c:v>
                </c:pt>
                <c:pt idx="34">
                  <c:v>405.36900567772739</c:v>
                </c:pt>
                <c:pt idx="35">
                  <c:v>407.05621165572717</c:v>
                </c:pt>
                <c:pt idx="36">
                  <c:v>382.18412163754141</c:v>
                </c:pt>
                <c:pt idx="37">
                  <c:v>391.91165540177627</c:v>
                </c:pt>
                <c:pt idx="38">
                  <c:v>395.4301680862593</c:v>
                </c:pt>
                <c:pt idx="39">
                  <c:v>405.19650358931392</c:v>
                </c:pt>
                <c:pt idx="40">
                  <c:v>390.37060806101181</c:v>
                </c:pt>
                <c:pt idx="41">
                  <c:v>384.40734332577108</c:v>
                </c:pt>
                <c:pt idx="42">
                  <c:v>382.59951666779494</c:v>
                </c:pt>
                <c:pt idx="43">
                  <c:v>360.58225449131373</c:v>
                </c:pt>
                <c:pt idx="44">
                  <c:v>358.57176058129414</c:v>
                </c:pt>
                <c:pt idx="45">
                  <c:v>343.07999205326894</c:v>
                </c:pt>
                <c:pt idx="46">
                  <c:v>350.82599986140735</c:v>
                </c:pt>
                <c:pt idx="47">
                  <c:v>285.74782505144742</c:v>
                </c:pt>
                <c:pt idx="48">
                  <c:v>275.10170433981398</c:v>
                </c:pt>
                <c:pt idx="49">
                  <c:v>263.71369007839945</c:v>
                </c:pt>
                <c:pt idx="50">
                  <c:v>264.04565608522995</c:v>
                </c:pt>
                <c:pt idx="51">
                  <c:v>265.85016208219236</c:v>
                </c:pt>
                <c:pt idx="52">
                  <c:v>252.32868462249763</c:v>
                </c:pt>
                <c:pt idx="53">
                  <c:v>249.6595853922295</c:v>
                </c:pt>
                <c:pt idx="54">
                  <c:v>255.72862491561537</c:v>
                </c:pt>
                <c:pt idx="55">
                  <c:v>247.87696488055659</c:v>
                </c:pt>
                <c:pt idx="56">
                  <c:v>252.96721098805872</c:v>
                </c:pt>
                <c:pt idx="57">
                  <c:v>250.44082451597367</c:v>
                </c:pt>
                <c:pt idx="58">
                  <c:v>256.175469169471</c:v>
                </c:pt>
                <c:pt idx="59">
                  <c:v>243.70083934522691</c:v>
                </c:pt>
                <c:pt idx="60">
                  <c:v>258.69099098541307</c:v>
                </c:pt>
                <c:pt idx="61">
                  <c:v>297.30060967378529</c:v>
                </c:pt>
                <c:pt idx="62">
                  <c:v>314.76005033190955</c:v>
                </c:pt>
                <c:pt idx="63">
                  <c:v>340.55246539067656</c:v>
                </c:pt>
                <c:pt idx="64">
                  <c:v>364.10585691379771</c:v>
                </c:pt>
                <c:pt idx="65">
                  <c:v>359.06673383297755</c:v>
                </c:pt>
                <c:pt idx="66">
                  <c:v>357.24075788894515</c:v>
                </c:pt>
                <c:pt idx="67">
                  <c:v>357.15169834452053</c:v>
                </c:pt>
                <c:pt idx="68">
                  <c:v>360.60602509728909</c:v>
                </c:pt>
                <c:pt idx="69">
                  <c:v>368.04955385756961</c:v>
                </c:pt>
                <c:pt idx="70">
                  <c:v>371.56480913027514</c:v>
                </c:pt>
                <c:pt idx="71">
                  <c:v>368.97472500035883</c:v>
                </c:pt>
                <c:pt idx="72">
                  <c:v>373.64943487638618</c:v>
                </c:pt>
                <c:pt idx="73">
                  <c:v>366.00854847919339</c:v>
                </c:pt>
                <c:pt idx="74">
                  <c:v>361.40215362447043</c:v>
                </c:pt>
                <c:pt idx="75">
                  <c:v>369.45527546439234</c:v>
                </c:pt>
                <c:pt idx="76">
                  <c:v>336.41911502952394</c:v>
                </c:pt>
                <c:pt idx="77">
                  <c:v>343.00587304954854</c:v>
                </c:pt>
                <c:pt idx="78">
                  <c:v>339.65273889878966</c:v>
                </c:pt>
                <c:pt idx="79">
                  <c:v>330.36423955959617</c:v>
                </c:pt>
                <c:pt idx="80">
                  <c:v>325.40848969158168</c:v>
                </c:pt>
                <c:pt idx="81">
                  <c:v>331.82221492946928</c:v>
                </c:pt>
                <c:pt idx="82">
                  <c:v>353.38081888884022</c:v>
                </c:pt>
                <c:pt idx="83">
                  <c:v>348.14174574126378</c:v>
                </c:pt>
                <c:pt idx="84">
                  <c:v>349.13022514548106</c:v>
                </c:pt>
                <c:pt idx="85">
                  <c:v>346.46602204314394</c:v>
                </c:pt>
                <c:pt idx="86">
                  <c:v>346.24934505539392</c:v>
                </c:pt>
                <c:pt idx="87">
                  <c:v>341.7663691576314</c:v>
                </c:pt>
                <c:pt idx="88">
                  <c:v>346.73584975473744</c:v>
                </c:pt>
                <c:pt idx="89">
                  <c:v>340.94844383420616</c:v>
                </c:pt>
                <c:pt idx="90">
                  <c:v>347.90067735586439</c:v>
                </c:pt>
                <c:pt idx="91">
                  <c:v>368.99221333975316</c:v>
                </c:pt>
                <c:pt idx="92">
                  <c:v>373.90233050751982</c:v>
                </c:pt>
                <c:pt idx="93">
                  <c:v>371.59230660485849</c:v>
                </c:pt>
                <c:pt idx="94">
                  <c:v>358.89867103204051</c:v>
                </c:pt>
                <c:pt idx="95">
                  <c:v>356.14883297681507</c:v>
                </c:pt>
                <c:pt idx="96">
                  <c:v>360.53033176184198</c:v>
                </c:pt>
                <c:pt idx="97">
                  <c:v>361.3813928210468</c:v>
                </c:pt>
                <c:pt idx="98">
                  <c:v>347.30309424740994</c:v>
                </c:pt>
                <c:pt idx="99">
                  <c:v>339.07593355716557</c:v>
                </c:pt>
                <c:pt idx="100">
                  <c:v>319.68896147910914</c:v>
                </c:pt>
                <c:pt idx="101">
                  <c:v>312.0791180859872</c:v>
                </c:pt>
                <c:pt idx="102">
                  <c:v>310.71007998810029</c:v>
                </c:pt>
                <c:pt idx="103">
                  <c:v>314.7845902372041</c:v>
                </c:pt>
                <c:pt idx="104">
                  <c:v>362.52963851104067</c:v>
                </c:pt>
                <c:pt idx="105">
                  <c:v>358.21474881579996</c:v>
                </c:pt>
                <c:pt idx="106">
                  <c:v>360.50759846956561</c:v>
                </c:pt>
                <c:pt idx="107">
                  <c:v>360.98422577373611</c:v>
                </c:pt>
                <c:pt idx="108">
                  <c:v>351.19636543997541</c:v>
                </c:pt>
                <c:pt idx="109">
                  <c:v>345.90907629027686</c:v>
                </c:pt>
                <c:pt idx="110">
                  <c:v>350.17544897577858</c:v>
                </c:pt>
                <c:pt idx="111">
                  <c:v>348.61326648744745</c:v>
                </c:pt>
                <c:pt idx="112">
                  <c:v>344.91430282153794</c:v>
                </c:pt>
                <c:pt idx="113">
                  <c:v>360.22264817385638</c:v>
                </c:pt>
                <c:pt idx="114">
                  <c:v>346.11062589416127</c:v>
                </c:pt>
                <c:pt idx="115">
                  <c:v>313.81274725140054</c:v>
                </c:pt>
                <c:pt idx="116">
                  <c:v>312.49957237068338</c:v>
                </c:pt>
                <c:pt idx="117">
                  <c:v>311.74699334451651</c:v>
                </c:pt>
                <c:pt idx="118">
                  <c:v>323.94118702992751</c:v>
                </c:pt>
                <c:pt idx="119">
                  <c:v>333.82902855691714</c:v>
                </c:pt>
                <c:pt idx="120">
                  <c:v>325.80374818600632</c:v>
                </c:pt>
                <c:pt idx="121">
                  <c:v>315.56513820978159</c:v>
                </c:pt>
                <c:pt idx="122">
                  <c:v>317.01061425117388</c:v>
                </c:pt>
                <c:pt idx="123">
                  <c:v>322.96085446248475</c:v>
                </c:pt>
                <c:pt idx="124">
                  <c:v>323.75833103396269</c:v>
                </c:pt>
                <c:pt idx="125">
                  <c:v>324.69259891619777</c:v>
                </c:pt>
                <c:pt idx="126">
                  <c:v>318.65618305114617</c:v>
                </c:pt>
                <c:pt idx="127">
                  <c:v>327.96642907918283</c:v>
                </c:pt>
                <c:pt idx="128">
                  <c:v>320.4046594397177</c:v>
                </c:pt>
                <c:pt idx="129">
                  <c:v>315.10657211313878</c:v>
                </c:pt>
                <c:pt idx="130">
                  <c:v>312.5167806576323</c:v>
                </c:pt>
                <c:pt idx="131">
                  <c:v>310.15674521514813</c:v>
                </c:pt>
                <c:pt idx="132">
                  <c:v>328.30123208317184</c:v>
                </c:pt>
                <c:pt idx="133">
                  <c:v>326.83145365519323</c:v>
                </c:pt>
                <c:pt idx="134">
                  <c:v>344.15423112343069</c:v>
                </c:pt>
                <c:pt idx="135">
                  <c:v>340.6860339170359</c:v>
                </c:pt>
                <c:pt idx="136">
                  <c:v>338.17484677625993</c:v>
                </c:pt>
                <c:pt idx="137">
                  <c:v>337.25188475425784</c:v>
                </c:pt>
                <c:pt idx="138">
                  <c:v>325.38942122170238</c:v>
                </c:pt>
                <c:pt idx="139">
                  <c:v>334.39502765463317</c:v>
                </c:pt>
                <c:pt idx="140">
                  <c:v>335.33173452452843</c:v>
                </c:pt>
                <c:pt idx="141">
                  <c:v>339.60304224676457</c:v>
                </c:pt>
                <c:pt idx="142">
                  <c:v>333.35396807903442</c:v>
                </c:pt>
                <c:pt idx="143">
                  <c:v>326.31833118869122</c:v>
                </c:pt>
                <c:pt idx="144">
                  <c:v>328.23361571671177</c:v>
                </c:pt>
                <c:pt idx="145">
                  <c:v>334.15109265498972</c:v>
                </c:pt>
                <c:pt idx="146">
                  <c:v>332.22559698532416</c:v>
                </c:pt>
                <c:pt idx="147">
                  <c:v>325.04218682805532</c:v>
                </c:pt>
                <c:pt idx="148">
                  <c:v>324.9345637050414</c:v>
                </c:pt>
                <c:pt idx="149">
                  <c:v>323.23480162603857</c:v>
                </c:pt>
                <c:pt idx="150">
                  <c:v>319.01970638135589</c:v>
                </c:pt>
                <c:pt idx="151">
                  <c:v>320.38269734527125</c:v>
                </c:pt>
                <c:pt idx="152">
                  <c:v>328.97337651558564</c:v>
                </c:pt>
                <c:pt idx="153">
                  <c:v>326.50765546980972</c:v>
                </c:pt>
                <c:pt idx="154">
                  <c:v>318.79987244435949</c:v>
                </c:pt>
                <c:pt idx="155">
                  <c:v>319.87297042616444</c:v>
                </c:pt>
                <c:pt idx="156">
                  <c:v>320.53147842290394</c:v>
                </c:pt>
                <c:pt idx="157">
                  <c:v>313.22829795066627</c:v>
                </c:pt>
                <c:pt idx="158">
                  <c:v>313.69999861163819</c:v>
                </c:pt>
                <c:pt idx="159">
                  <c:v>328.17648859480983</c:v>
                </c:pt>
                <c:pt idx="160">
                  <c:v>323.938890554012</c:v>
                </c:pt>
                <c:pt idx="161">
                  <c:v>319.2157473303497</c:v>
                </c:pt>
                <c:pt idx="162">
                  <c:v>313.89107038808891</c:v>
                </c:pt>
                <c:pt idx="163">
                  <c:v>325.46564027331078</c:v>
                </c:pt>
                <c:pt idx="164">
                  <c:v>314.26047386947596</c:v>
                </c:pt>
                <c:pt idx="165">
                  <c:v>319.26943752426047</c:v>
                </c:pt>
                <c:pt idx="166">
                  <c:v>332.31343183893279</c:v>
                </c:pt>
                <c:pt idx="167">
                  <c:v>330.87621312799865</c:v>
                </c:pt>
                <c:pt idx="168">
                  <c:v>333.76217240923972</c:v>
                </c:pt>
                <c:pt idx="169">
                  <c:v>344.23100846518469</c:v>
                </c:pt>
                <c:pt idx="170">
                  <c:v>340.53546343959857</c:v>
                </c:pt>
                <c:pt idx="171">
                  <c:v>328.72415546222641</c:v>
                </c:pt>
                <c:pt idx="172">
                  <c:v>325.85895275638944</c:v>
                </c:pt>
                <c:pt idx="173">
                  <c:v>329.46607661858752</c:v>
                </c:pt>
                <c:pt idx="174">
                  <c:v>311.2607923219403</c:v>
                </c:pt>
                <c:pt idx="175">
                  <c:v>318.19265449013903</c:v>
                </c:pt>
                <c:pt idx="176">
                  <c:v>322.35312643406365</c:v>
                </c:pt>
                <c:pt idx="177">
                  <c:v>324.693375517459</c:v>
                </c:pt>
                <c:pt idx="178">
                  <c:v>321.50599543437033</c:v>
                </c:pt>
                <c:pt idx="179">
                  <c:v>318.32036144083946</c:v>
                </c:pt>
                <c:pt idx="180">
                  <c:v>340.99876880633553</c:v>
                </c:pt>
                <c:pt idx="181">
                  <c:v>336.84103997203545</c:v>
                </c:pt>
                <c:pt idx="182">
                  <c:v>342.68700680043383</c:v>
                </c:pt>
                <c:pt idx="183">
                  <c:v>341.03489466124239</c:v>
                </c:pt>
                <c:pt idx="184">
                  <c:v>336.45256242282358</c:v>
                </c:pt>
                <c:pt idx="185">
                  <c:v>327.1054884534102</c:v>
                </c:pt>
                <c:pt idx="186">
                  <c:v>320.6701872708764</c:v>
                </c:pt>
                <c:pt idx="187">
                  <c:v>324.18201584366903</c:v>
                </c:pt>
                <c:pt idx="188">
                  <c:v>342.54218027841074</c:v>
                </c:pt>
                <c:pt idx="189">
                  <c:v>338.28349972468908</c:v>
                </c:pt>
                <c:pt idx="190">
                  <c:v>339.69354142319003</c:v>
                </c:pt>
                <c:pt idx="191">
                  <c:v>355.51120000378319</c:v>
                </c:pt>
                <c:pt idx="192">
                  <c:v>359.35567342385508</c:v>
                </c:pt>
                <c:pt idx="193">
                  <c:v>357.68680126262058</c:v>
                </c:pt>
                <c:pt idx="194">
                  <c:v>355.6013808689699</c:v>
                </c:pt>
                <c:pt idx="195">
                  <c:v>349.20932631096986</c:v>
                </c:pt>
                <c:pt idx="196">
                  <c:v>364.71217132928058</c:v>
                </c:pt>
                <c:pt idx="197">
                  <c:v>366.44320756755724</c:v>
                </c:pt>
                <c:pt idx="198">
                  <c:v>358.2898855206808</c:v>
                </c:pt>
                <c:pt idx="199">
                  <c:v>343.68143233606327</c:v>
                </c:pt>
                <c:pt idx="200">
                  <c:v>335.14991454569491</c:v>
                </c:pt>
                <c:pt idx="201">
                  <c:v>341.64432531543986</c:v>
                </c:pt>
                <c:pt idx="202">
                  <c:v>344.35679062527146</c:v>
                </c:pt>
                <c:pt idx="203">
                  <c:v>342.9422234903476</c:v>
                </c:pt>
                <c:pt idx="204">
                  <c:v>348.73811356430554</c:v>
                </c:pt>
                <c:pt idx="205">
                  <c:v>352.67089337283113</c:v>
                </c:pt>
                <c:pt idx="206">
                  <c:v>344.14068018921904</c:v>
                </c:pt>
                <c:pt idx="207">
                  <c:v>341.98530715097195</c:v>
                </c:pt>
                <c:pt idx="208">
                  <c:v>343.77288768403838</c:v>
                </c:pt>
                <c:pt idx="209">
                  <c:v>328.62665496815617</c:v>
                </c:pt>
                <c:pt idx="210">
                  <c:v>321.56217935673163</c:v>
                </c:pt>
                <c:pt idx="211">
                  <c:v>315.02181938080156</c:v>
                </c:pt>
                <c:pt idx="212">
                  <c:v>318.54178688152587</c:v>
                </c:pt>
                <c:pt idx="213">
                  <c:v>305.26271869361472</c:v>
                </c:pt>
                <c:pt idx="214">
                  <c:v>303.34827773767802</c:v>
                </c:pt>
                <c:pt idx="215">
                  <c:v>309.24993024054083</c:v>
                </c:pt>
                <c:pt idx="216">
                  <c:v>298.89387438501069</c:v>
                </c:pt>
                <c:pt idx="217">
                  <c:v>319.78561694243825</c:v>
                </c:pt>
                <c:pt idx="218">
                  <c:v>330.37603776592977</c:v>
                </c:pt>
                <c:pt idx="219">
                  <c:v>330.15293871969135</c:v>
                </c:pt>
                <c:pt idx="220">
                  <c:v>324.50692889062856</c:v>
                </c:pt>
                <c:pt idx="221">
                  <c:v>325.84575231338124</c:v>
                </c:pt>
                <c:pt idx="222">
                  <c:v>334.01830979443179</c:v>
                </c:pt>
                <c:pt idx="223">
                  <c:v>345.61288348442599</c:v>
                </c:pt>
                <c:pt idx="224">
                  <c:v>343.0117714448121</c:v>
                </c:pt>
                <c:pt idx="225">
                  <c:v>333.73419202641116</c:v>
                </c:pt>
                <c:pt idx="226">
                  <c:v>335.1995672507216</c:v>
                </c:pt>
                <c:pt idx="227">
                  <c:v>333.96631383904452</c:v>
                </c:pt>
                <c:pt idx="228">
                  <c:v>329.43162512328058</c:v>
                </c:pt>
                <c:pt idx="229">
                  <c:v>328.68618627514326</c:v>
                </c:pt>
                <c:pt idx="230">
                  <c:v>331.07813524904878</c:v>
                </c:pt>
                <c:pt idx="231">
                  <c:v>317.77644633118473</c:v>
                </c:pt>
                <c:pt idx="232">
                  <c:v>318.19497488392801</c:v>
                </c:pt>
                <c:pt idx="233">
                  <c:v>306.02205590028171</c:v>
                </c:pt>
                <c:pt idx="234">
                  <c:v>294.83850146387101</c:v>
                </c:pt>
                <c:pt idx="235">
                  <c:v>296.32677122701779</c:v>
                </c:pt>
                <c:pt idx="236">
                  <c:v>310.90766944349519</c:v>
                </c:pt>
                <c:pt idx="237">
                  <c:v>318.22810346928043</c:v>
                </c:pt>
                <c:pt idx="238">
                  <c:v>310.7269930869133</c:v>
                </c:pt>
                <c:pt idx="239">
                  <c:v>303.06467754662549</c:v>
                </c:pt>
                <c:pt idx="240">
                  <c:v>302.62189039996446</c:v>
                </c:pt>
                <c:pt idx="241">
                  <c:v>295.71405096954658</c:v>
                </c:pt>
                <c:pt idx="242">
                  <c:v>300.21917430591071</c:v>
                </c:pt>
                <c:pt idx="243">
                  <c:v>312.37473010494404</c:v>
                </c:pt>
                <c:pt idx="244">
                  <c:v>311.43970296312233</c:v>
                </c:pt>
                <c:pt idx="245">
                  <c:v>319.92670709623792</c:v>
                </c:pt>
                <c:pt idx="246">
                  <c:v>313.65116311838528</c:v>
                </c:pt>
                <c:pt idx="247">
                  <c:v>323.54613671503643</c:v>
                </c:pt>
                <c:pt idx="248">
                  <c:v>324.33774990625238</c:v>
                </c:pt>
                <c:pt idx="249">
                  <c:v>327.93163087254061</c:v>
                </c:pt>
                <c:pt idx="250">
                  <c:v>335.33688743112418</c:v>
                </c:pt>
                <c:pt idx="251">
                  <c:v>338.89217387862436</c:v>
                </c:pt>
                <c:pt idx="252">
                  <c:v>319.21756678068624</c:v>
                </c:pt>
                <c:pt idx="253">
                  <c:v>329.81024007554345</c:v>
                </c:pt>
                <c:pt idx="254">
                  <c:v>330.60879283395997</c:v>
                </c:pt>
                <c:pt idx="255">
                  <c:v>322.54174091209802</c:v>
                </c:pt>
                <c:pt idx="256">
                  <c:v>315.92323273881073</c:v>
                </c:pt>
                <c:pt idx="257">
                  <c:v>317.40686373532947</c:v>
                </c:pt>
                <c:pt idx="258">
                  <c:v>322.05835780041667</c:v>
                </c:pt>
                <c:pt idx="259">
                  <c:v>327.52948195261769</c:v>
                </c:pt>
                <c:pt idx="260">
                  <c:v>321.72142228250311</c:v>
                </c:pt>
                <c:pt idx="261">
                  <c:v>317.97527338135183</c:v>
                </c:pt>
                <c:pt idx="262">
                  <c:v>316.47792383523131</c:v>
                </c:pt>
                <c:pt idx="263">
                  <c:v>314.49553887876726</c:v>
                </c:pt>
                <c:pt idx="264">
                  <c:v>323.37770691205532</c:v>
                </c:pt>
                <c:pt idx="265">
                  <c:v>317.57505300569045</c:v>
                </c:pt>
                <c:pt idx="266">
                  <c:v>314.37518390377056</c:v>
                </c:pt>
                <c:pt idx="267">
                  <c:v>317.04934921230557</c:v>
                </c:pt>
                <c:pt idx="268">
                  <c:v>312.14139250931203</c:v>
                </c:pt>
                <c:pt idx="269">
                  <c:v>306.81615163898539</c:v>
                </c:pt>
                <c:pt idx="270">
                  <c:v>302.42127704043446</c:v>
                </c:pt>
                <c:pt idx="271">
                  <c:v>309.98935617724391</c:v>
                </c:pt>
                <c:pt idx="272">
                  <c:v>312.21421458153395</c:v>
                </c:pt>
                <c:pt idx="273">
                  <c:v>312.77057897692532</c:v>
                </c:pt>
                <c:pt idx="274">
                  <c:v>314.09995845692004</c:v>
                </c:pt>
                <c:pt idx="275">
                  <c:v>307.91256540552331</c:v>
                </c:pt>
                <c:pt idx="276">
                  <c:v>297.51944987164541</c:v>
                </c:pt>
                <c:pt idx="277">
                  <c:v>304.89759277793445</c:v>
                </c:pt>
                <c:pt idx="278">
                  <c:v>320.69616419875365</c:v>
                </c:pt>
                <c:pt idx="279">
                  <c:v>320.49675670050368</c:v>
                </c:pt>
                <c:pt idx="280">
                  <c:v>319.2600547766948</c:v>
                </c:pt>
                <c:pt idx="281">
                  <c:v>324.9117402665097</c:v>
                </c:pt>
                <c:pt idx="282">
                  <c:v>310.0213323202384</c:v>
                </c:pt>
                <c:pt idx="283">
                  <c:v>297.16838191436869</c:v>
                </c:pt>
                <c:pt idx="284">
                  <c:v>309.63470113517718</c:v>
                </c:pt>
                <c:pt idx="285">
                  <c:v>316.20552543379949</c:v>
                </c:pt>
                <c:pt idx="286">
                  <c:v>304.49747402614207</c:v>
                </c:pt>
                <c:pt idx="287">
                  <c:v>293.6160086176385</c:v>
                </c:pt>
                <c:pt idx="288">
                  <c:v>296.90963708117482</c:v>
                </c:pt>
                <c:pt idx="289">
                  <c:v>299.75067727879707</c:v>
                </c:pt>
                <c:pt idx="290">
                  <c:v>290.15735127607633</c:v>
                </c:pt>
                <c:pt idx="291">
                  <c:v>278.31676078752952</c:v>
                </c:pt>
                <c:pt idx="292">
                  <c:v>280.67442571223836</c:v>
                </c:pt>
                <c:pt idx="293">
                  <c:v>285.72536315140957</c:v>
                </c:pt>
                <c:pt idx="294">
                  <c:v>285.73927855030797</c:v>
                </c:pt>
                <c:pt idx="295">
                  <c:v>295.46592497989241</c:v>
                </c:pt>
                <c:pt idx="296">
                  <c:v>281.56103945874816</c:v>
                </c:pt>
                <c:pt idx="297">
                  <c:v>275.13710170689205</c:v>
                </c:pt>
                <c:pt idx="298">
                  <c:v>276.64980249645816</c:v>
                </c:pt>
                <c:pt idx="299">
                  <c:v>297.0475467507635</c:v>
                </c:pt>
                <c:pt idx="300">
                  <c:v>291.9142755155865</c:v>
                </c:pt>
                <c:pt idx="301">
                  <c:v>302.17746148565334</c:v>
                </c:pt>
                <c:pt idx="302">
                  <c:v>319.30734390962073</c:v>
                </c:pt>
                <c:pt idx="303">
                  <c:v>312.56395090799646</c:v>
                </c:pt>
                <c:pt idx="304">
                  <c:v>304.36987239486803</c:v>
                </c:pt>
                <c:pt idx="305">
                  <c:v>304.39030468784836</c:v>
                </c:pt>
                <c:pt idx="306">
                  <c:v>316.78941468622281</c:v>
                </c:pt>
                <c:pt idx="307">
                  <c:v>324.0669131895998</c:v>
                </c:pt>
                <c:pt idx="308">
                  <c:v>334.36711038554159</c:v>
                </c:pt>
                <c:pt idx="309">
                  <c:v>353.27724509699857</c:v>
                </c:pt>
                <c:pt idx="310">
                  <c:v>363.80239164739925</c:v>
                </c:pt>
                <c:pt idx="311">
                  <c:v>350.81396136411723</c:v>
                </c:pt>
                <c:pt idx="312">
                  <c:v>349.20171012420974</c:v>
                </c:pt>
                <c:pt idx="313">
                  <c:v>370.45852951540297</c:v>
                </c:pt>
                <c:pt idx="314">
                  <c:v>364.12344300584704</c:v>
                </c:pt>
                <c:pt idx="315">
                  <c:v>362.98272431138798</c:v>
                </c:pt>
                <c:pt idx="316">
                  <c:v>365.16456676582425</c:v>
                </c:pt>
                <c:pt idx="317">
                  <c:v>360.56612887330181</c:v>
                </c:pt>
                <c:pt idx="318">
                  <c:v>348.78524540211276</c:v>
                </c:pt>
                <c:pt idx="319">
                  <c:v>348.89983112340525</c:v>
                </c:pt>
                <c:pt idx="320">
                  <c:v>359.97603086296351</c:v>
                </c:pt>
                <c:pt idx="321">
                  <c:v>353.92292478125972</c:v>
                </c:pt>
                <c:pt idx="322">
                  <c:v>356.10730761281064</c:v>
                </c:pt>
                <c:pt idx="323">
                  <c:v>359.1619203720557</c:v>
                </c:pt>
                <c:pt idx="324">
                  <c:v>361.25691690976453</c:v>
                </c:pt>
                <c:pt idx="325">
                  <c:v>346.95525649843444</c:v>
                </c:pt>
                <c:pt idx="326">
                  <c:v>347.54655704961704</c:v>
                </c:pt>
                <c:pt idx="327">
                  <c:v>346.61051332653079</c:v>
                </c:pt>
                <c:pt idx="328">
                  <c:v>352.00991653106399</c:v>
                </c:pt>
                <c:pt idx="329">
                  <c:v>347.52251489157169</c:v>
                </c:pt>
                <c:pt idx="330">
                  <c:v>356.90338830670072</c:v>
                </c:pt>
                <c:pt idx="331">
                  <c:v>364.06500968590825</c:v>
                </c:pt>
                <c:pt idx="332">
                  <c:v>357.98609421675064</c:v>
                </c:pt>
                <c:pt idx="333">
                  <c:v>361.16924273618469</c:v>
                </c:pt>
                <c:pt idx="334">
                  <c:v>353.62716801100282</c:v>
                </c:pt>
                <c:pt idx="335">
                  <c:v>353.0868914383102</c:v>
                </c:pt>
                <c:pt idx="336">
                  <c:v>355.00214701156472</c:v>
                </c:pt>
                <c:pt idx="337">
                  <c:v>355.75059306773875</c:v>
                </c:pt>
                <c:pt idx="338">
                  <c:v>350.96742021424694</c:v>
                </c:pt>
                <c:pt idx="339">
                  <c:v>343.02688616809081</c:v>
                </c:pt>
                <c:pt idx="340">
                  <c:v>339.93928590343501</c:v>
                </c:pt>
                <c:pt idx="341">
                  <c:v>351.48816776505788</c:v>
                </c:pt>
                <c:pt idx="342">
                  <c:v>343.94023113578083</c:v>
                </c:pt>
                <c:pt idx="343">
                  <c:v>339.27738362903932</c:v>
                </c:pt>
                <c:pt idx="344">
                  <c:v>357.17537513833355</c:v>
                </c:pt>
                <c:pt idx="345">
                  <c:v>354.64691346201045</c:v>
                </c:pt>
                <c:pt idx="346">
                  <c:v>345.67579925895967</c:v>
                </c:pt>
                <c:pt idx="347">
                  <c:v>344.83147847068926</c:v>
                </c:pt>
                <c:pt idx="348">
                  <c:v>352.85138685731948</c:v>
                </c:pt>
                <c:pt idx="349">
                  <c:v>353.15791247146541</c:v>
                </c:pt>
                <c:pt idx="350">
                  <c:v>349.01103538935735</c:v>
                </c:pt>
                <c:pt idx="351">
                  <c:v>352.6677944922522</c:v>
                </c:pt>
                <c:pt idx="352">
                  <c:v>347.14121052165592</c:v>
                </c:pt>
                <c:pt idx="353">
                  <c:v>338.58636735741356</c:v>
                </c:pt>
                <c:pt idx="354">
                  <c:v>334.57599177522457</c:v>
                </c:pt>
                <c:pt idx="355">
                  <c:v>344.52051309872019</c:v>
                </c:pt>
                <c:pt idx="356">
                  <c:v>338.88771543610176</c:v>
                </c:pt>
                <c:pt idx="357">
                  <c:v>326.23713861663629</c:v>
                </c:pt>
                <c:pt idx="358">
                  <c:v>322.86120399523116</c:v>
                </c:pt>
                <c:pt idx="359">
                  <c:v>321.25935896463835</c:v>
                </c:pt>
                <c:pt idx="360">
                  <c:v>324.6685645815727</c:v>
                </c:pt>
                <c:pt idx="361">
                  <c:v>322.70012789433633</c:v>
                </c:pt>
                <c:pt idx="362">
                  <c:v>329.44910310000137</c:v>
                </c:pt>
                <c:pt idx="363">
                  <c:v>324.67778627195776</c:v>
                </c:pt>
                <c:pt idx="364">
                  <c:v>318.49867788850906</c:v>
                </c:pt>
                <c:pt idx="365">
                  <c:v>327.73866614958098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A9-418E-90DD-8D23D999A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028736"/>
        <c:axId val="161038720"/>
      </c:lineChart>
      <c:dateAx>
        <c:axId val="161028736"/>
        <c:scaling>
          <c:orientation val="minMax"/>
        </c:scaling>
        <c:delete val="0"/>
        <c:axPos val="b"/>
        <c:majorGridlines/>
        <c:numFmt formatCode="d/m;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cs-CZ"/>
          </a:p>
        </c:txPr>
        <c:crossAx val="161038720"/>
        <c:crosses val="autoZero"/>
        <c:auto val="1"/>
        <c:lblOffset val="100"/>
        <c:baseTimeUnit val="days"/>
        <c:majorUnit val="1"/>
        <c:majorTimeUnit val="months"/>
      </c:dateAx>
      <c:valAx>
        <c:axId val="161038720"/>
        <c:scaling>
          <c:orientation val="minMax"/>
          <c:max val="45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1028736"/>
        <c:crosses val="autoZero"/>
        <c:crossBetween val="between"/>
        <c:majorUnit val="50"/>
        <c:minorUnit val="20"/>
      </c:valAx>
    </c:plotArea>
    <c:legend>
      <c:legendPos val="b"/>
      <c:layout>
        <c:manualLayout>
          <c:xMode val="edge"/>
          <c:yMode val="edge"/>
          <c:x val="0.3539134841574198"/>
          <c:y val="0.85888883520823345"/>
          <c:w val="0.29978200851694692"/>
          <c:h val="0.1001142159176357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/>
            </a:pPr>
            <a:r>
              <a:rPr lang="en-US" sz="800" b="0"/>
              <a:t>Denní teplotní gradient v roce 20</a:t>
            </a:r>
            <a:r>
              <a:rPr lang="cs-CZ" sz="800" b="0"/>
              <a:t>20</a:t>
            </a:r>
            <a:endParaRPr lang="en-US" sz="800" b="0"/>
          </a:p>
        </c:rich>
      </c:tx>
      <c:layout>
        <c:manualLayout>
          <c:xMode val="edge"/>
          <c:yMode val="edge"/>
          <c:x val="0.36043309166385895"/>
          <c:y val="4.64441148388642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162363618969182"/>
          <c:y val="0.12181919525514245"/>
          <c:w val="0.84555016201421729"/>
          <c:h val="0.717770024224689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'6.6'!$C$25</c:f>
              <c:strCache>
                <c:ptCount val="1"/>
                <c:pt idx="0">
                  <c:v>Aktuální DTG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'6.6'!$B$26:$B$37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'6.6'!$C$26:$C$37</c:f>
              <c:numCache>
                <c:formatCode>0.000</c:formatCode>
                <c:ptCount val="12"/>
                <c:pt idx="0">
                  <c:v>0.92200447449998668</c:v>
                </c:pt>
                <c:pt idx="1">
                  <c:v>1.0528721237499141</c:v>
                </c:pt>
                <c:pt idx="2">
                  <c:v>0.76722305124776646</c:v>
                </c:pt>
                <c:pt idx="3">
                  <c:v>1.2024360015085795</c:v>
                </c:pt>
                <c:pt idx="4">
                  <c:v>0.68956283186609046</c:v>
                </c:pt>
                <c:pt idx="5">
                  <c:v>0.21851185139545429</c:v>
                </c:pt>
                <c:pt idx="6">
                  <c:v>0.13579484079263401</c:v>
                </c:pt>
                <c:pt idx="7">
                  <c:v>2.9621323382803499E-2</c:v>
                </c:pt>
                <c:pt idx="8">
                  <c:v>0.55870909218765064</c:v>
                </c:pt>
                <c:pt idx="9">
                  <c:v>1.3267975501894289</c:v>
                </c:pt>
                <c:pt idx="10">
                  <c:v>1.3636592140842247</c:v>
                </c:pt>
                <c:pt idx="11">
                  <c:v>1.0969125286846657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9D-4D09-B194-DBC122F21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575744"/>
        <c:axId val="170577280"/>
      </c:barChart>
      <c:lineChart>
        <c:grouping val="standard"/>
        <c:varyColors val="0"/>
        <c:ser>
          <c:idx val="1"/>
          <c:order val="1"/>
          <c:tx>
            <c:strRef>
              <c:f>'6.6'!$D$25</c:f>
              <c:strCache>
                <c:ptCount val="1"/>
                <c:pt idx="0">
                  <c:v>Dlouhodobý DTG</c:v>
                </c:pt>
              </c:strCache>
            </c:strRef>
          </c:tx>
          <c:spPr>
            <a:ln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strRef>
              <c:f>'6.6'!$B$26:$B$37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'6.6'!$D$26:$D$37</c:f>
              <c:numCache>
                <c:formatCode>0.000</c:formatCode>
                <c:ptCount val="12"/>
                <c:pt idx="0">
                  <c:v>1.0854287097104021</c:v>
                </c:pt>
                <c:pt idx="1">
                  <c:v>1.1723104935803517</c:v>
                </c:pt>
                <c:pt idx="2">
                  <c:v>1.1393672760735725</c:v>
                </c:pt>
                <c:pt idx="3">
                  <c:v>1.0562054864579937</c:v>
                </c:pt>
                <c:pt idx="4">
                  <c:v>0.6799575978598732</c:v>
                </c:pt>
                <c:pt idx="5">
                  <c:v>0.10205477964650569</c:v>
                </c:pt>
                <c:pt idx="6">
                  <c:v>0.1284754098611311</c:v>
                </c:pt>
                <c:pt idx="7">
                  <c:v>0.11129149478637727</c:v>
                </c:pt>
                <c:pt idx="8">
                  <c:v>0.65850825348095188</c:v>
                </c:pt>
                <c:pt idx="9">
                  <c:v>1.0326942534221726</c:v>
                </c:pt>
                <c:pt idx="10">
                  <c:v>1.0343836872419541</c:v>
                </c:pt>
                <c:pt idx="11">
                  <c:v>1.0295644595915225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D-4D09-B194-DBC122F21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575744"/>
        <c:axId val="170577280"/>
      </c:lineChart>
      <c:catAx>
        <c:axId val="170575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0577280"/>
        <c:crosses val="autoZero"/>
        <c:auto val="1"/>
        <c:lblAlgn val="ctr"/>
        <c:lblOffset val="100"/>
        <c:noMultiLvlLbl val="0"/>
      </c:catAx>
      <c:valAx>
        <c:axId val="1705772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mil. m</a:t>
                </a:r>
                <a:r>
                  <a:rPr lang="en-US" b="0" baseline="30000"/>
                  <a:t>3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8.4521922873745381E-3"/>
              <c:y val="0.40762233175692986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crossAx val="1705757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096239055053027"/>
          <c:y val="0.91962715047445331"/>
          <c:w val="0.36220814152725639"/>
          <c:h val="7.555066840366440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/>
            </a:pPr>
            <a:r>
              <a:rPr lang="cs-CZ" sz="800" b="0"/>
              <a:t>Denní závislost spotřeb na teplotě v topné sezóně v roce 2020</a:t>
            </a:r>
          </a:p>
        </c:rich>
      </c:tx>
      <c:layout>
        <c:manualLayout>
          <c:xMode val="edge"/>
          <c:yMode val="edge"/>
          <c:x val="0.289160918859594"/>
          <c:y val="8.70608945950882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89125872840231"/>
          <c:y val="0.14987222161716005"/>
          <c:w val="0.80790583989501308"/>
          <c:h val="0.61704896673118725"/>
        </c:manualLayout>
      </c:layout>
      <c:bubbleChart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 w="0">
              <a:solidFill>
                <a:schemeClr val="bg1"/>
              </a:solidFill>
            </a:ln>
            <a:effectLst/>
          </c:spPr>
          <c:invertIfNegative val="0"/>
          <c:xVal>
            <c:numRef>
              <c:f>'6.7'!$N$7:$N$372</c:f>
              <c:numCache>
                <c:formatCode>0.0</c:formatCode>
                <c:ptCount val="366"/>
                <c:pt idx="0">
                  <c:v>-1.1000000000000001</c:v>
                </c:pt>
                <c:pt idx="1">
                  <c:v>-2.2000000000000002</c:v>
                </c:pt>
                <c:pt idx="2">
                  <c:v>0.3</c:v>
                </c:pt>
                <c:pt idx="3">
                  <c:v>2.2999999999999998</c:v>
                </c:pt>
                <c:pt idx="4">
                  <c:v>-1.2</c:v>
                </c:pt>
                <c:pt idx="5">
                  <c:v>-2.1</c:v>
                </c:pt>
                <c:pt idx="6">
                  <c:v>-0.8</c:v>
                </c:pt>
                <c:pt idx="7">
                  <c:v>2</c:v>
                </c:pt>
                <c:pt idx="8">
                  <c:v>3.4</c:v>
                </c:pt>
                <c:pt idx="9">
                  <c:v>3.7</c:v>
                </c:pt>
                <c:pt idx="10">
                  <c:v>1.5</c:v>
                </c:pt>
                <c:pt idx="11">
                  <c:v>0.4</c:v>
                </c:pt>
                <c:pt idx="12">
                  <c:v>1.4</c:v>
                </c:pt>
                <c:pt idx="13">
                  <c:v>-0.4</c:v>
                </c:pt>
                <c:pt idx="14">
                  <c:v>-0.6</c:v>
                </c:pt>
                <c:pt idx="15">
                  <c:v>0.5</c:v>
                </c:pt>
                <c:pt idx="16">
                  <c:v>0</c:v>
                </c:pt>
                <c:pt idx="17">
                  <c:v>0.4</c:v>
                </c:pt>
                <c:pt idx="18">
                  <c:v>0.8</c:v>
                </c:pt>
                <c:pt idx="19">
                  <c:v>0.3</c:v>
                </c:pt>
                <c:pt idx="20">
                  <c:v>-2.5</c:v>
                </c:pt>
                <c:pt idx="21">
                  <c:v>-1.3</c:v>
                </c:pt>
                <c:pt idx="22">
                  <c:v>-1.3</c:v>
                </c:pt>
                <c:pt idx="23">
                  <c:v>-2.4</c:v>
                </c:pt>
                <c:pt idx="24">
                  <c:v>-1.9</c:v>
                </c:pt>
                <c:pt idx="25">
                  <c:v>-1.4</c:v>
                </c:pt>
                <c:pt idx="26">
                  <c:v>0.4</c:v>
                </c:pt>
                <c:pt idx="27">
                  <c:v>1.7</c:v>
                </c:pt>
                <c:pt idx="28">
                  <c:v>1.1000000000000001</c:v>
                </c:pt>
                <c:pt idx="29">
                  <c:v>2.6</c:v>
                </c:pt>
                <c:pt idx="30">
                  <c:v>8.5</c:v>
                </c:pt>
                <c:pt idx="31">
                  <c:v>9.8000000000000007</c:v>
                </c:pt>
                <c:pt idx="32">
                  <c:v>8.1</c:v>
                </c:pt>
                <c:pt idx="33">
                  <c:v>6.6</c:v>
                </c:pt>
                <c:pt idx="34">
                  <c:v>2.4</c:v>
                </c:pt>
                <c:pt idx="35">
                  <c:v>-0.2</c:v>
                </c:pt>
                <c:pt idx="36">
                  <c:v>0.3</c:v>
                </c:pt>
                <c:pt idx="37">
                  <c:v>1.9</c:v>
                </c:pt>
                <c:pt idx="38">
                  <c:v>-0.1</c:v>
                </c:pt>
                <c:pt idx="39">
                  <c:v>2.8</c:v>
                </c:pt>
                <c:pt idx="40">
                  <c:v>5.3</c:v>
                </c:pt>
                <c:pt idx="41">
                  <c:v>2.5</c:v>
                </c:pt>
                <c:pt idx="42">
                  <c:v>1.3</c:v>
                </c:pt>
                <c:pt idx="43">
                  <c:v>2.4</c:v>
                </c:pt>
                <c:pt idx="44">
                  <c:v>4.3</c:v>
                </c:pt>
                <c:pt idx="45">
                  <c:v>3.6</c:v>
                </c:pt>
                <c:pt idx="46">
                  <c:v>6.7</c:v>
                </c:pt>
                <c:pt idx="47">
                  <c:v>7.6</c:v>
                </c:pt>
                <c:pt idx="48">
                  <c:v>4.7</c:v>
                </c:pt>
                <c:pt idx="49">
                  <c:v>2.9</c:v>
                </c:pt>
                <c:pt idx="50">
                  <c:v>3.3</c:v>
                </c:pt>
                <c:pt idx="51">
                  <c:v>2.2999999999999998</c:v>
                </c:pt>
                <c:pt idx="52">
                  <c:v>7.2</c:v>
                </c:pt>
                <c:pt idx="53">
                  <c:v>9.6</c:v>
                </c:pt>
                <c:pt idx="54">
                  <c:v>4.2</c:v>
                </c:pt>
                <c:pt idx="55">
                  <c:v>7</c:v>
                </c:pt>
                <c:pt idx="56">
                  <c:v>2.7</c:v>
                </c:pt>
                <c:pt idx="57">
                  <c:v>2</c:v>
                </c:pt>
                <c:pt idx="58">
                  <c:v>0.6</c:v>
                </c:pt>
                <c:pt idx="59">
                  <c:v>3.5</c:v>
                </c:pt>
                <c:pt idx="60">
                  <c:v>5.3</c:v>
                </c:pt>
                <c:pt idx="61">
                  <c:v>6.6</c:v>
                </c:pt>
                <c:pt idx="62">
                  <c:v>4.0999999999999996</c:v>
                </c:pt>
                <c:pt idx="63">
                  <c:v>2.2000000000000002</c:v>
                </c:pt>
                <c:pt idx="64">
                  <c:v>4.2</c:v>
                </c:pt>
                <c:pt idx="65">
                  <c:v>4.7</c:v>
                </c:pt>
                <c:pt idx="66">
                  <c:v>3.3</c:v>
                </c:pt>
                <c:pt idx="67">
                  <c:v>2.8</c:v>
                </c:pt>
                <c:pt idx="68">
                  <c:v>4.0999999999999996</c:v>
                </c:pt>
                <c:pt idx="69">
                  <c:v>5</c:v>
                </c:pt>
                <c:pt idx="70">
                  <c:v>9.3000000000000007</c:v>
                </c:pt>
                <c:pt idx="71">
                  <c:v>10.1</c:v>
                </c:pt>
                <c:pt idx="72">
                  <c:v>5.7</c:v>
                </c:pt>
                <c:pt idx="73">
                  <c:v>1.8</c:v>
                </c:pt>
                <c:pt idx="74">
                  <c:v>2.6</c:v>
                </c:pt>
                <c:pt idx="75">
                  <c:v>5.2</c:v>
                </c:pt>
                <c:pt idx="76">
                  <c:v>7</c:v>
                </c:pt>
                <c:pt idx="77">
                  <c:v>8</c:v>
                </c:pt>
                <c:pt idx="78">
                  <c:v>9.6</c:v>
                </c:pt>
                <c:pt idx="79">
                  <c:v>9.3000000000000007</c:v>
                </c:pt>
                <c:pt idx="80">
                  <c:v>1.4</c:v>
                </c:pt>
                <c:pt idx="81">
                  <c:v>-2.2999999999999998</c:v>
                </c:pt>
                <c:pt idx="82">
                  <c:v>-1.8</c:v>
                </c:pt>
                <c:pt idx="83">
                  <c:v>-0.4</c:v>
                </c:pt>
                <c:pt idx="84">
                  <c:v>0.3</c:v>
                </c:pt>
                <c:pt idx="85">
                  <c:v>3.6</c:v>
                </c:pt>
                <c:pt idx="86">
                  <c:v>7.7</c:v>
                </c:pt>
                <c:pt idx="87">
                  <c:v>7.9</c:v>
                </c:pt>
                <c:pt idx="88">
                  <c:v>3.4</c:v>
                </c:pt>
                <c:pt idx="89">
                  <c:v>-0.8</c:v>
                </c:pt>
                <c:pt idx="90">
                  <c:v>-1.3</c:v>
                </c:pt>
                <c:pt idx="91">
                  <c:v>0.1</c:v>
                </c:pt>
                <c:pt idx="92">
                  <c:v>3.8</c:v>
                </c:pt>
                <c:pt idx="93">
                  <c:v>4.4000000000000004</c:v>
                </c:pt>
                <c:pt idx="94">
                  <c:v>5.4</c:v>
                </c:pt>
                <c:pt idx="95">
                  <c:v>7.9</c:v>
                </c:pt>
                <c:pt idx="96">
                  <c:v>11.4</c:v>
                </c:pt>
                <c:pt idx="97">
                  <c:v>10.6</c:v>
                </c:pt>
                <c:pt idx="98">
                  <c:v>10.5</c:v>
                </c:pt>
                <c:pt idx="99">
                  <c:v>12.5</c:v>
                </c:pt>
                <c:pt idx="100">
                  <c:v>10.3</c:v>
                </c:pt>
                <c:pt idx="101">
                  <c:v>9.3000000000000007</c:v>
                </c:pt>
                <c:pt idx="102">
                  <c:v>12.1</c:v>
                </c:pt>
                <c:pt idx="103">
                  <c:v>7.8</c:v>
                </c:pt>
                <c:pt idx="104">
                  <c:v>2.2999999999999998</c:v>
                </c:pt>
                <c:pt idx="105">
                  <c:v>6.6</c:v>
                </c:pt>
                <c:pt idx="106">
                  <c:v>11.8</c:v>
                </c:pt>
                <c:pt idx="107">
                  <c:v>12.7</c:v>
                </c:pt>
                <c:pt idx="108">
                  <c:v>12.8</c:v>
                </c:pt>
                <c:pt idx="109">
                  <c:v>8.6</c:v>
                </c:pt>
                <c:pt idx="110">
                  <c:v>8.4</c:v>
                </c:pt>
                <c:pt idx="111">
                  <c:v>9.8000000000000007</c:v>
                </c:pt>
                <c:pt idx="112">
                  <c:v>10.3</c:v>
                </c:pt>
                <c:pt idx="113">
                  <c:v>10.9</c:v>
                </c:pt>
                <c:pt idx="114">
                  <c:v>13</c:v>
                </c:pt>
                <c:pt idx="115">
                  <c:v>8.4</c:v>
                </c:pt>
                <c:pt idx="116">
                  <c:v>8.6</c:v>
                </c:pt>
                <c:pt idx="117">
                  <c:v>12.2</c:v>
                </c:pt>
                <c:pt idx="118">
                  <c:v>15.4</c:v>
                </c:pt>
                <c:pt idx="119">
                  <c:v>12.1</c:v>
                </c:pt>
                <c:pt idx="120">
                  <c:v>13.4</c:v>
                </c:pt>
                <c:pt idx="121">
                  <c:v>11.1</c:v>
                </c:pt>
                <c:pt idx="122">
                  <c:v>9.1999999999999993</c:v>
                </c:pt>
                <c:pt idx="123">
                  <c:v>8.5</c:v>
                </c:pt>
                <c:pt idx="124">
                  <c:v>10.7</c:v>
                </c:pt>
                <c:pt idx="125">
                  <c:v>6.7</c:v>
                </c:pt>
                <c:pt idx="126">
                  <c:v>8.4</c:v>
                </c:pt>
                <c:pt idx="127">
                  <c:v>10.5</c:v>
                </c:pt>
                <c:pt idx="128">
                  <c:v>13.8</c:v>
                </c:pt>
                <c:pt idx="129">
                  <c:v>16.5</c:v>
                </c:pt>
                <c:pt idx="130">
                  <c:v>16</c:v>
                </c:pt>
                <c:pt idx="131">
                  <c:v>9.5</c:v>
                </c:pt>
                <c:pt idx="132">
                  <c:v>5.0999999999999996</c:v>
                </c:pt>
                <c:pt idx="133">
                  <c:v>7.9</c:v>
                </c:pt>
                <c:pt idx="134">
                  <c:v>8.6999999999999993</c:v>
                </c:pt>
                <c:pt idx="135">
                  <c:v>7.9</c:v>
                </c:pt>
                <c:pt idx="136">
                  <c:v>10.5</c:v>
                </c:pt>
                <c:pt idx="137">
                  <c:v>12.1</c:v>
                </c:pt>
                <c:pt idx="138">
                  <c:v>14.8</c:v>
                </c:pt>
                <c:pt idx="139">
                  <c:v>17.600000000000001</c:v>
                </c:pt>
                <c:pt idx="140">
                  <c:v>13.5</c:v>
                </c:pt>
                <c:pt idx="141">
                  <c:v>12.6</c:v>
                </c:pt>
                <c:pt idx="142">
                  <c:v>14.1</c:v>
                </c:pt>
                <c:pt idx="143">
                  <c:v>12.3</c:v>
                </c:pt>
                <c:pt idx="144">
                  <c:v>10.9</c:v>
                </c:pt>
                <c:pt idx="145">
                  <c:v>10.3</c:v>
                </c:pt>
                <c:pt idx="146">
                  <c:v>10.8</c:v>
                </c:pt>
                <c:pt idx="147">
                  <c:v>13.1</c:v>
                </c:pt>
                <c:pt idx="148">
                  <c:v>10.7</c:v>
                </c:pt>
                <c:pt idx="149">
                  <c:v>11.6</c:v>
                </c:pt>
                <c:pt idx="150">
                  <c:v>11</c:v>
                </c:pt>
                <c:pt idx="151">
                  <c:v>10.8</c:v>
                </c:pt>
                <c:pt idx="152">
                  <c:v>15.1</c:v>
                </c:pt>
                <c:pt idx="153">
                  <c:v>14.4</c:v>
                </c:pt>
                <c:pt idx="154">
                  <c:v>15.5</c:v>
                </c:pt>
                <c:pt idx="155">
                  <c:v>15.9</c:v>
                </c:pt>
                <c:pt idx="156">
                  <c:v>13.1</c:v>
                </c:pt>
                <c:pt idx="157">
                  <c:v>14.7</c:v>
                </c:pt>
                <c:pt idx="158">
                  <c:v>14.4</c:v>
                </c:pt>
                <c:pt idx="159">
                  <c:v>13</c:v>
                </c:pt>
                <c:pt idx="160">
                  <c:v>14.7</c:v>
                </c:pt>
                <c:pt idx="161">
                  <c:v>14</c:v>
                </c:pt>
                <c:pt idx="162">
                  <c:v>16.600000000000001</c:v>
                </c:pt>
                <c:pt idx="163">
                  <c:v>19.600000000000001</c:v>
                </c:pt>
                <c:pt idx="164">
                  <c:v>21.3</c:v>
                </c:pt>
                <c:pt idx="165">
                  <c:v>18.100000000000001</c:v>
                </c:pt>
                <c:pt idx="166">
                  <c:v>17.600000000000001</c:v>
                </c:pt>
                <c:pt idx="167">
                  <c:v>17.899999999999999</c:v>
                </c:pt>
                <c:pt idx="168">
                  <c:v>18.5</c:v>
                </c:pt>
                <c:pt idx="169">
                  <c:v>16.2</c:v>
                </c:pt>
                <c:pt idx="170">
                  <c:v>15.3</c:v>
                </c:pt>
                <c:pt idx="171">
                  <c:v>14.4</c:v>
                </c:pt>
                <c:pt idx="172">
                  <c:v>15.6</c:v>
                </c:pt>
                <c:pt idx="173">
                  <c:v>18.399999999999999</c:v>
                </c:pt>
                <c:pt idx="174">
                  <c:v>17</c:v>
                </c:pt>
                <c:pt idx="175">
                  <c:v>15.2</c:v>
                </c:pt>
                <c:pt idx="176">
                  <c:v>17.7</c:v>
                </c:pt>
                <c:pt idx="177">
                  <c:v>17.8</c:v>
                </c:pt>
                <c:pt idx="178">
                  <c:v>21.2</c:v>
                </c:pt>
                <c:pt idx="179">
                  <c:v>21.9</c:v>
                </c:pt>
                <c:pt idx="180">
                  <c:v>15.9</c:v>
                </c:pt>
                <c:pt idx="181">
                  <c:v>18.3</c:v>
                </c:pt>
                <c:pt idx="182">
                  <c:v>22.4</c:v>
                </c:pt>
                <c:pt idx="183">
                  <c:v>19.2</c:v>
                </c:pt>
                <c:pt idx="184">
                  <c:v>16.899999999999999</c:v>
                </c:pt>
                <c:pt idx="185">
                  <c:v>18.7</c:v>
                </c:pt>
                <c:pt idx="186">
                  <c:v>21.3</c:v>
                </c:pt>
                <c:pt idx="187">
                  <c:v>18.100000000000001</c:v>
                </c:pt>
                <c:pt idx="188">
                  <c:v>13.7</c:v>
                </c:pt>
                <c:pt idx="189">
                  <c:v>14.4</c:v>
                </c:pt>
                <c:pt idx="190">
                  <c:v>18.2</c:v>
                </c:pt>
                <c:pt idx="191">
                  <c:v>22.5</c:v>
                </c:pt>
                <c:pt idx="192">
                  <c:v>12.7</c:v>
                </c:pt>
                <c:pt idx="193">
                  <c:v>14</c:v>
                </c:pt>
                <c:pt idx="194">
                  <c:v>15</c:v>
                </c:pt>
                <c:pt idx="195">
                  <c:v>16.7</c:v>
                </c:pt>
                <c:pt idx="196">
                  <c:v>17.100000000000001</c:v>
                </c:pt>
                <c:pt idx="197">
                  <c:v>14.2</c:v>
                </c:pt>
                <c:pt idx="198">
                  <c:v>14.2</c:v>
                </c:pt>
                <c:pt idx="199">
                  <c:v>16.600000000000001</c:v>
                </c:pt>
                <c:pt idx="200">
                  <c:v>18.5</c:v>
                </c:pt>
                <c:pt idx="201">
                  <c:v>19.8</c:v>
                </c:pt>
                <c:pt idx="202">
                  <c:v>18</c:v>
                </c:pt>
                <c:pt idx="203">
                  <c:v>17.600000000000001</c:v>
                </c:pt>
                <c:pt idx="204">
                  <c:v>17.899999999999999</c:v>
                </c:pt>
                <c:pt idx="205">
                  <c:v>19.3</c:v>
                </c:pt>
                <c:pt idx="206">
                  <c:v>19.600000000000001</c:v>
                </c:pt>
                <c:pt idx="207">
                  <c:v>18.399999999999999</c:v>
                </c:pt>
                <c:pt idx="208">
                  <c:v>19.8</c:v>
                </c:pt>
                <c:pt idx="209">
                  <c:v>22.5</c:v>
                </c:pt>
                <c:pt idx="210">
                  <c:v>19.600000000000001</c:v>
                </c:pt>
                <c:pt idx="211">
                  <c:v>20</c:v>
                </c:pt>
                <c:pt idx="212">
                  <c:v>20.399999999999999</c:v>
                </c:pt>
                <c:pt idx="213">
                  <c:v>20.8</c:v>
                </c:pt>
                <c:pt idx="214">
                  <c:v>19.5</c:v>
                </c:pt>
                <c:pt idx="215">
                  <c:v>16.100000000000001</c:v>
                </c:pt>
                <c:pt idx="216">
                  <c:v>13.6</c:v>
                </c:pt>
                <c:pt idx="217">
                  <c:v>16.3</c:v>
                </c:pt>
                <c:pt idx="218">
                  <c:v>19.399999999999999</c:v>
                </c:pt>
                <c:pt idx="219">
                  <c:v>21.9</c:v>
                </c:pt>
                <c:pt idx="220">
                  <c:v>22.6</c:v>
                </c:pt>
                <c:pt idx="221">
                  <c:v>23.1</c:v>
                </c:pt>
                <c:pt idx="222">
                  <c:v>21.7</c:v>
                </c:pt>
                <c:pt idx="223">
                  <c:v>21.3</c:v>
                </c:pt>
                <c:pt idx="224">
                  <c:v>21.8</c:v>
                </c:pt>
                <c:pt idx="225">
                  <c:v>22.6</c:v>
                </c:pt>
                <c:pt idx="226">
                  <c:v>20</c:v>
                </c:pt>
                <c:pt idx="227">
                  <c:v>19.7</c:v>
                </c:pt>
                <c:pt idx="228">
                  <c:v>19.899999999999999</c:v>
                </c:pt>
                <c:pt idx="229">
                  <c:v>19.8</c:v>
                </c:pt>
                <c:pt idx="230">
                  <c:v>18.100000000000001</c:v>
                </c:pt>
                <c:pt idx="231">
                  <c:v>17.5</c:v>
                </c:pt>
                <c:pt idx="232">
                  <c:v>19.7</c:v>
                </c:pt>
                <c:pt idx="233">
                  <c:v>23.1</c:v>
                </c:pt>
                <c:pt idx="234">
                  <c:v>20.3</c:v>
                </c:pt>
                <c:pt idx="235">
                  <c:v>17.899999999999999</c:v>
                </c:pt>
                <c:pt idx="236">
                  <c:v>16.399999999999999</c:v>
                </c:pt>
                <c:pt idx="237">
                  <c:v>16.5</c:v>
                </c:pt>
                <c:pt idx="238">
                  <c:v>20.100000000000001</c:v>
                </c:pt>
                <c:pt idx="239">
                  <c:v>15</c:v>
                </c:pt>
                <c:pt idx="240">
                  <c:v>17.899999999999999</c:v>
                </c:pt>
                <c:pt idx="241">
                  <c:v>16.600000000000001</c:v>
                </c:pt>
                <c:pt idx="242">
                  <c:v>17</c:v>
                </c:pt>
                <c:pt idx="243">
                  <c:v>14.3</c:v>
                </c:pt>
                <c:pt idx="244">
                  <c:v>11.9</c:v>
                </c:pt>
                <c:pt idx="245">
                  <c:v>12.2</c:v>
                </c:pt>
                <c:pt idx="246">
                  <c:v>14</c:v>
                </c:pt>
                <c:pt idx="247">
                  <c:v>17.600000000000001</c:v>
                </c:pt>
                <c:pt idx="248">
                  <c:v>18.5</c:v>
                </c:pt>
                <c:pt idx="249">
                  <c:v>14.6</c:v>
                </c:pt>
                <c:pt idx="250">
                  <c:v>12.8</c:v>
                </c:pt>
                <c:pt idx="251">
                  <c:v>14.2</c:v>
                </c:pt>
                <c:pt idx="252">
                  <c:v>16.5</c:v>
                </c:pt>
                <c:pt idx="253">
                  <c:v>14.7</c:v>
                </c:pt>
                <c:pt idx="254">
                  <c:v>15.3</c:v>
                </c:pt>
                <c:pt idx="255">
                  <c:v>17.100000000000001</c:v>
                </c:pt>
                <c:pt idx="256">
                  <c:v>17.8</c:v>
                </c:pt>
                <c:pt idx="257">
                  <c:v>19</c:v>
                </c:pt>
                <c:pt idx="258">
                  <c:v>19.899999999999999</c:v>
                </c:pt>
                <c:pt idx="259">
                  <c:v>19.600000000000001</c:v>
                </c:pt>
                <c:pt idx="260">
                  <c:v>13.5</c:v>
                </c:pt>
                <c:pt idx="261">
                  <c:v>10.7</c:v>
                </c:pt>
                <c:pt idx="262">
                  <c:v>12.2</c:v>
                </c:pt>
                <c:pt idx="263">
                  <c:v>13.2</c:v>
                </c:pt>
                <c:pt idx="264">
                  <c:v>14.6</c:v>
                </c:pt>
                <c:pt idx="265">
                  <c:v>16.8</c:v>
                </c:pt>
                <c:pt idx="266">
                  <c:v>16.3</c:v>
                </c:pt>
                <c:pt idx="267">
                  <c:v>15.6</c:v>
                </c:pt>
                <c:pt idx="268">
                  <c:v>12</c:v>
                </c:pt>
                <c:pt idx="269">
                  <c:v>7</c:v>
                </c:pt>
                <c:pt idx="270">
                  <c:v>7.5</c:v>
                </c:pt>
                <c:pt idx="271">
                  <c:v>8.4</c:v>
                </c:pt>
                <c:pt idx="272">
                  <c:v>10.4</c:v>
                </c:pt>
                <c:pt idx="273">
                  <c:v>11</c:v>
                </c:pt>
                <c:pt idx="274">
                  <c:v>11</c:v>
                </c:pt>
                <c:pt idx="275">
                  <c:v>13.8</c:v>
                </c:pt>
                <c:pt idx="276">
                  <c:v>16.7</c:v>
                </c:pt>
                <c:pt idx="277">
                  <c:v>13</c:v>
                </c:pt>
                <c:pt idx="278">
                  <c:v>10.6</c:v>
                </c:pt>
                <c:pt idx="279">
                  <c:v>11.5</c:v>
                </c:pt>
                <c:pt idx="280">
                  <c:v>10.8</c:v>
                </c:pt>
                <c:pt idx="281">
                  <c:v>11.1</c:v>
                </c:pt>
                <c:pt idx="282">
                  <c:v>12.5</c:v>
                </c:pt>
                <c:pt idx="283">
                  <c:v>9.4</c:v>
                </c:pt>
                <c:pt idx="284">
                  <c:v>6.4</c:v>
                </c:pt>
                <c:pt idx="285">
                  <c:v>5.9</c:v>
                </c:pt>
                <c:pt idx="286">
                  <c:v>5.4</c:v>
                </c:pt>
                <c:pt idx="287">
                  <c:v>6.2</c:v>
                </c:pt>
                <c:pt idx="288">
                  <c:v>8</c:v>
                </c:pt>
                <c:pt idx="289">
                  <c:v>6.3</c:v>
                </c:pt>
                <c:pt idx="290">
                  <c:v>5.6</c:v>
                </c:pt>
                <c:pt idx="291">
                  <c:v>6.5</c:v>
                </c:pt>
                <c:pt idx="292">
                  <c:v>6.1</c:v>
                </c:pt>
                <c:pt idx="293">
                  <c:v>7.1</c:v>
                </c:pt>
                <c:pt idx="294">
                  <c:v>8.4</c:v>
                </c:pt>
                <c:pt idx="295">
                  <c:v>9.8000000000000007</c:v>
                </c:pt>
                <c:pt idx="296">
                  <c:v>11.2</c:v>
                </c:pt>
                <c:pt idx="297">
                  <c:v>10.5</c:v>
                </c:pt>
                <c:pt idx="298">
                  <c:v>9.1999999999999993</c:v>
                </c:pt>
                <c:pt idx="299">
                  <c:v>10.3</c:v>
                </c:pt>
                <c:pt idx="300">
                  <c:v>7</c:v>
                </c:pt>
                <c:pt idx="301">
                  <c:v>7.4</c:v>
                </c:pt>
                <c:pt idx="302">
                  <c:v>6.7</c:v>
                </c:pt>
                <c:pt idx="303">
                  <c:v>9.6</c:v>
                </c:pt>
                <c:pt idx="304">
                  <c:v>10.3</c:v>
                </c:pt>
                <c:pt idx="305">
                  <c:v>9.4</c:v>
                </c:pt>
                <c:pt idx="306">
                  <c:v>13.8</c:v>
                </c:pt>
                <c:pt idx="307">
                  <c:v>12.2</c:v>
                </c:pt>
                <c:pt idx="308">
                  <c:v>8.1</c:v>
                </c:pt>
                <c:pt idx="309">
                  <c:v>3.2</c:v>
                </c:pt>
                <c:pt idx="310">
                  <c:v>2.2999999999999998</c:v>
                </c:pt>
                <c:pt idx="311">
                  <c:v>3.8</c:v>
                </c:pt>
                <c:pt idx="312">
                  <c:v>3.1</c:v>
                </c:pt>
                <c:pt idx="313">
                  <c:v>3.4</c:v>
                </c:pt>
                <c:pt idx="314">
                  <c:v>3.6</c:v>
                </c:pt>
                <c:pt idx="315">
                  <c:v>4.3</c:v>
                </c:pt>
                <c:pt idx="316">
                  <c:v>4.9000000000000004</c:v>
                </c:pt>
                <c:pt idx="317">
                  <c:v>6.3</c:v>
                </c:pt>
                <c:pt idx="318">
                  <c:v>6.8</c:v>
                </c:pt>
                <c:pt idx="319">
                  <c:v>5.4</c:v>
                </c:pt>
                <c:pt idx="320">
                  <c:v>6.8</c:v>
                </c:pt>
                <c:pt idx="321">
                  <c:v>7.5</c:v>
                </c:pt>
                <c:pt idx="322">
                  <c:v>6.7</c:v>
                </c:pt>
                <c:pt idx="323">
                  <c:v>5.6</c:v>
                </c:pt>
                <c:pt idx="324">
                  <c:v>1.5</c:v>
                </c:pt>
                <c:pt idx="325">
                  <c:v>-0.9</c:v>
                </c:pt>
                <c:pt idx="326">
                  <c:v>1.6</c:v>
                </c:pt>
                <c:pt idx="327">
                  <c:v>2.2000000000000002</c:v>
                </c:pt>
                <c:pt idx="328">
                  <c:v>-0.3</c:v>
                </c:pt>
                <c:pt idx="329">
                  <c:v>-0.7</c:v>
                </c:pt>
                <c:pt idx="330">
                  <c:v>-0.9</c:v>
                </c:pt>
                <c:pt idx="331">
                  <c:v>-0.1</c:v>
                </c:pt>
                <c:pt idx="332">
                  <c:v>0.3</c:v>
                </c:pt>
                <c:pt idx="333">
                  <c:v>0.4</c:v>
                </c:pt>
                <c:pt idx="334">
                  <c:v>-0.9</c:v>
                </c:pt>
                <c:pt idx="335">
                  <c:v>-1.6</c:v>
                </c:pt>
                <c:pt idx="336">
                  <c:v>-3.1</c:v>
                </c:pt>
                <c:pt idx="337">
                  <c:v>-2</c:v>
                </c:pt>
                <c:pt idx="338">
                  <c:v>1.5</c:v>
                </c:pt>
                <c:pt idx="339">
                  <c:v>5.9</c:v>
                </c:pt>
                <c:pt idx="340">
                  <c:v>8</c:v>
                </c:pt>
                <c:pt idx="341">
                  <c:v>5.4</c:v>
                </c:pt>
                <c:pt idx="342">
                  <c:v>3</c:v>
                </c:pt>
                <c:pt idx="343">
                  <c:v>2.9</c:v>
                </c:pt>
                <c:pt idx="344">
                  <c:v>0.7</c:v>
                </c:pt>
                <c:pt idx="345">
                  <c:v>1.1000000000000001</c:v>
                </c:pt>
                <c:pt idx="346">
                  <c:v>1.3</c:v>
                </c:pt>
                <c:pt idx="347">
                  <c:v>2.5</c:v>
                </c:pt>
                <c:pt idx="348">
                  <c:v>3</c:v>
                </c:pt>
                <c:pt idx="349">
                  <c:v>1.7</c:v>
                </c:pt>
                <c:pt idx="350">
                  <c:v>1.9</c:v>
                </c:pt>
                <c:pt idx="351">
                  <c:v>1.4</c:v>
                </c:pt>
                <c:pt idx="352">
                  <c:v>1.7</c:v>
                </c:pt>
                <c:pt idx="353">
                  <c:v>0.8</c:v>
                </c:pt>
                <c:pt idx="354">
                  <c:v>0.9</c:v>
                </c:pt>
                <c:pt idx="355">
                  <c:v>1.7</c:v>
                </c:pt>
                <c:pt idx="356">
                  <c:v>6.1</c:v>
                </c:pt>
                <c:pt idx="357">
                  <c:v>8.9</c:v>
                </c:pt>
                <c:pt idx="358">
                  <c:v>5.4</c:v>
                </c:pt>
                <c:pt idx="359">
                  <c:v>0.8</c:v>
                </c:pt>
                <c:pt idx="360">
                  <c:v>-1.3</c:v>
                </c:pt>
                <c:pt idx="361">
                  <c:v>-1.7</c:v>
                </c:pt>
                <c:pt idx="362">
                  <c:v>1.4</c:v>
                </c:pt>
                <c:pt idx="363">
                  <c:v>1.8</c:v>
                </c:pt>
                <c:pt idx="364">
                  <c:v>0.1</c:v>
                </c:pt>
                <c:pt idx="365">
                  <c:v>-1.1000000000000001</c:v>
                </c:pt>
              </c:numCache>
            </c:numRef>
          </c:xVal>
          <c:yVal>
            <c:numRef>
              <c:f>'6.7'!$O$7:$O$372</c:f>
              <c:numCache>
                <c:formatCode>0.0000</c:formatCode>
                <c:ptCount val="366"/>
                <c:pt idx="0">
                  <c:v>33.47002439774586</c:v>
                </c:pt>
                <c:pt idx="1">
                  <c:v>40.898350518618528</c:v>
                </c:pt>
                <c:pt idx="2">
                  <c:v>38.27324197469089</c:v>
                </c:pt>
                <c:pt idx="3">
                  <c:v>33.782509564739357</c:v>
                </c:pt>
                <c:pt idx="4">
                  <c:v>37.962001058585102</c:v>
                </c:pt>
                <c:pt idx="5">
                  <c:v>42.940061173888694</c:v>
                </c:pt>
                <c:pt idx="6">
                  <c:v>42.493516139422709</c:v>
                </c:pt>
                <c:pt idx="7">
                  <c:v>40.510710697564356</c:v>
                </c:pt>
                <c:pt idx="8">
                  <c:v>38.951776244707226</c:v>
                </c:pt>
                <c:pt idx="9">
                  <c:v>36.430286501556672</c:v>
                </c:pt>
                <c:pt idx="10">
                  <c:v>34.175825257489301</c:v>
                </c:pt>
                <c:pt idx="11">
                  <c:v>33.849126218282962</c:v>
                </c:pt>
                <c:pt idx="12">
                  <c:v>39.636079614309331</c:v>
                </c:pt>
                <c:pt idx="13">
                  <c:v>41.408368460714641</c:v>
                </c:pt>
                <c:pt idx="14">
                  <c:v>41.471275493487347</c:v>
                </c:pt>
                <c:pt idx="15">
                  <c:v>41.398581559561975</c:v>
                </c:pt>
                <c:pt idx="16">
                  <c:v>39.498611860679858</c:v>
                </c:pt>
                <c:pt idx="17">
                  <c:v>35.267869778541623</c:v>
                </c:pt>
                <c:pt idx="18">
                  <c:v>36.913918301210337</c:v>
                </c:pt>
                <c:pt idx="19">
                  <c:v>41.603123315335324</c:v>
                </c:pt>
                <c:pt idx="20">
                  <c:v>43.782719568461033</c:v>
                </c:pt>
                <c:pt idx="21">
                  <c:v>43.696924448171195</c:v>
                </c:pt>
                <c:pt idx="22">
                  <c:v>42.738710784144111</c:v>
                </c:pt>
                <c:pt idx="23">
                  <c:v>42.913525939402383</c:v>
                </c:pt>
                <c:pt idx="24">
                  <c:v>38.606993849349685</c:v>
                </c:pt>
                <c:pt idx="25">
                  <c:v>40.080044075460094</c:v>
                </c:pt>
                <c:pt idx="26">
                  <c:v>41.003560689002477</c:v>
                </c:pt>
                <c:pt idx="27">
                  <c:v>40.413094754929936</c:v>
                </c:pt>
                <c:pt idx="28">
                  <c:v>40.964112584264555</c:v>
                </c:pt>
                <c:pt idx="29">
                  <c:v>39.165020741276479</c:v>
                </c:pt>
                <c:pt idx="30">
                  <c:v>32.43231403606422</c:v>
                </c:pt>
                <c:pt idx="31">
                  <c:v>26.159291268740159</c:v>
                </c:pt>
                <c:pt idx="32">
                  <c:v>27.663054266883435</c:v>
                </c:pt>
                <c:pt idx="33">
                  <c:v>31.762415128134247</c:v>
                </c:pt>
                <c:pt idx="34">
                  <c:v>35.881535057884321</c:v>
                </c:pt>
                <c:pt idx="35">
                  <c:v>40.227729048254439</c:v>
                </c:pt>
                <c:pt idx="36">
                  <c:v>40.802634844075207</c:v>
                </c:pt>
                <c:pt idx="37">
                  <c:v>37.201340851974557</c:v>
                </c:pt>
                <c:pt idx="38">
                  <c:v>34.155777341393829</c:v>
                </c:pt>
                <c:pt idx="39">
                  <c:v>31.562432258242787</c:v>
                </c:pt>
                <c:pt idx="40">
                  <c:v>34.873383585867927</c:v>
                </c:pt>
                <c:pt idx="41">
                  <c:v>36.988340710318056</c:v>
                </c:pt>
                <c:pt idx="42">
                  <c:v>38.882609301433206</c:v>
                </c:pt>
                <c:pt idx="43">
                  <c:v>37.919753213659845</c:v>
                </c:pt>
                <c:pt idx="44">
                  <c:v>34.928473197573879</c:v>
                </c:pt>
                <c:pt idx="45">
                  <c:v>29.867918422138516</c:v>
                </c:pt>
                <c:pt idx="46">
                  <c:v>28.381493591476652</c:v>
                </c:pt>
                <c:pt idx="47">
                  <c:v>31.865297483829124</c:v>
                </c:pt>
                <c:pt idx="48">
                  <c:v>32.953310593488844</c:v>
                </c:pt>
                <c:pt idx="49">
                  <c:v>35.578523413793526</c:v>
                </c:pt>
                <c:pt idx="50">
                  <c:v>34.354473219402934</c:v>
                </c:pt>
                <c:pt idx="51">
                  <c:v>35.341316400282253</c:v>
                </c:pt>
                <c:pt idx="52">
                  <c:v>28.814885414692828</c:v>
                </c:pt>
                <c:pt idx="53">
                  <c:v>26.974233545463619</c:v>
                </c:pt>
                <c:pt idx="54">
                  <c:v>32.91862245244522</c:v>
                </c:pt>
                <c:pt idx="55">
                  <c:v>31.681185712358001</c:v>
                </c:pt>
                <c:pt idx="56">
                  <c:v>34.713820878302052</c:v>
                </c:pt>
                <c:pt idx="57">
                  <c:v>35.378917485276482</c:v>
                </c:pt>
                <c:pt idx="58">
                  <c:v>35.896986793755346</c:v>
                </c:pt>
                <c:pt idx="59">
                  <c:v>31.811501514974442</c:v>
                </c:pt>
                <c:pt idx="60">
                  <c:v>27.964664684559224</c:v>
                </c:pt>
                <c:pt idx="61">
                  <c:v>31.5687166471265</c:v>
                </c:pt>
                <c:pt idx="62">
                  <c:v>34.613691098986855</c:v>
                </c:pt>
                <c:pt idx="63">
                  <c:v>35.324270163152931</c:v>
                </c:pt>
                <c:pt idx="64">
                  <c:v>32.277432300971562</c:v>
                </c:pt>
                <c:pt idx="65">
                  <c:v>32.746650540641916</c:v>
                </c:pt>
                <c:pt idx="66">
                  <c:v>30.534377470861777</c:v>
                </c:pt>
                <c:pt idx="67">
                  <c:v>28.540250715256082</c:v>
                </c:pt>
                <c:pt idx="68">
                  <c:v>33.734816361102709</c:v>
                </c:pt>
                <c:pt idx="69">
                  <c:v>32.253977809965626</c:v>
                </c:pt>
                <c:pt idx="70">
                  <c:v>29.981409349722306</c:v>
                </c:pt>
                <c:pt idx="71">
                  <c:v>26.385892097780815</c:v>
                </c:pt>
                <c:pt idx="72">
                  <c:v>29.260225443298044</c:v>
                </c:pt>
                <c:pt idx="73">
                  <c:v>26.535239424452765</c:v>
                </c:pt>
                <c:pt idx="74">
                  <c:v>26.965819644613358</c:v>
                </c:pt>
                <c:pt idx="75">
                  <c:v>30.522576797665977</c:v>
                </c:pt>
                <c:pt idx="76">
                  <c:v>28.777895391379221</c:v>
                </c:pt>
                <c:pt idx="77">
                  <c:v>25.695465671813956</c:v>
                </c:pt>
                <c:pt idx="78">
                  <c:v>24.81908480238349</c:v>
                </c:pt>
                <c:pt idx="79">
                  <c:v>23.782536880777382</c:v>
                </c:pt>
                <c:pt idx="80">
                  <c:v>26.410720858801273</c:v>
                </c:pt>
                <c:pt idx="81">
                  <c:v>30.326086799519558</c:v>
                </c:pt>
                <c:pt idx="82">
                  <c:v>34.029937204969627</c:v>
                </c:pt>
                <c:pt idx="83">
                  <c:v>33.90608431998853</c:v>
                </c:pt>
                <c:pt idx="84">
                  <c:v>32.424053074744613</c:v>
                </c:pt>
                <c:pt idx="85">
                  <c:v>31.711162992427379</c:v>
                </c:pt>
                <c:pt idx="86">
                  <c:v>25.883945122452239</c:v>
                </c:pt>
                <c:pt idx="87">
                  <c:v>19.975167640131076</c:v>
                </c:pt>
                <c:pt idx="88">
                  <c:v>24.726564472635395</c:v>
                </c:pt>
                <c:pt idx="89">
                  <c:v>32.004609229040085</c:v>
                </c:pt>
                <c:pt idx="90">
                  <c:v>35.453684319618446</c:v>
                </c:pt>
                <c:pt idx="91">
                  <c:v>32.9347996968567</c:v>
                </c:pt>
                <c:pt idx="92">
                  <c:v>30.09940334473562</c:v>
                </c:pt>
                <c:pt idx="93">
                  <c:v>29.337929697106343</c:v>
                </c:pt>
                <c:pt idx="94">
                  <c:v>23.573009536606389</c:v>
                </c:pt>
                <c:pt idx="95">
                  <c:v>21.077989338161373</c:v>
                </c:pt>
                <c:pt idx="96">
                  <c:v>21.708674623874956</c:v>
                </c:pt>
                <c:pt idx="97">
                  <c:v>20.867767180238236</c:v>
                </c:pt>
                <c:pt idx="98">
                  <c:v>20.497146246694673</c:v>
                </c:pt>
                <c:pt idx="99">
                  <c:v>17.968669277772719</c:v>
                </c:pt>
                <c:pt idx="100">
                  <c:v>15.83102720279798</c:v>
                </c:pt>
                <c:pt idx="101">
                  <c:v>15.317749880159827</c:v>
                </c:pt>
                <c:pt idx="102">
                  <c:v>13.179768692266453</c:v>
                </c:pt>
                <c:pt idx="103">
                  <c:v>16.633124318725066</c:v>
                </c:pt>
                <c:pt idx="104">
                  <c:v>26.271190431637919</c:v>
                </c:pt>
                <c:pt idx="105">
                  <c:v>23.478950927594809</c:v>
                </c:pt>
                <c:pt idx="106">
                  <c:v>20.100812449942588</c:v>
                </c:pt>
                <c:pt idx="107">
                  <c:v>16.502448946710757</c:v>
                </c:pt>
                <c:pt idx="108">
                  <c:v>12.682165046787791</c:v>
                </c:pt>
                <c:pt idx="109">
                  <c:v>15.641515590595471</c:v>
                </c:pt>
                <c:pt idx="110">
                  <c:v>18.036064928552797</c:v>
                </c:pt>
                <c:pt idx="111">
                  <c:v>17.683137520299628</c:v>
                </c:pt>
                <c:pt idx="112">
                  <c:v>18.070922223759947</c:v>
                </c:pt>
                <c:pt idx="113">
                  <c:v>18.723757812331254</c:v>
                </c:pt>
                <c:pt idx="114">
                  <c:v>14.178567129293251</c:v>
                </c:pt>
                <c:pt idx="115">
                  <c:v>15.002761802600869</c:v>
                </c:pt>
                <c:pt idx="116">
                  <c:v>15.429399550126556</c:v>
                </c:pt>
                <c:pt idx="117">
                  <c:v>18.215411766515142</c:v>
                </c:pt>
                <c:pt idx="118">
                  <c:v>15.787255971520592</c:v>
                </c:pt>
                <c:pt idx="119">
                  <c:v>16.781021591169164</c:v>
                </c:pt>
                <c:pt idx="120">
                  <c:v>13.365546925037155</c:v>
                </c:pt>
                <c:pt idx="121">
                  <c:v>12.542687372966505</c:v>
                </c:pt>
                <c:pt idx="122">
                  <c:v>12.389591582026995</c:v>
                </c:pt>
                <c:pt idx="123">
                  <c:v>15.996678023756379</c:v>
                </c:pt>
                <c:pt idx="124">
                  <c:v>18.467044246950639</c:v>
                </c:pt>
                <c:pt idx="125">
                  <c:v>19.942771983323972</c:v>
                </c:pt>
                <c:pt idx="126">
                  <c:v>21.366269083491549</c:v>
                </c:pt>
                <c:pt idx="127">
                  <c:v>18.110795899609741</c:v>
                </c:pt>
                <c:pt idx="128">
                  <c:v>14.430348673192549</c:v>
                </c:pt>
                <c:pt idx="129">
                  <c:v>11.205382976373061</c:v>
                </c:pt>
                <c:pt idx="130">
                  <c:v>10.353565089058952</c:v>
                </c:pt>
                <c:pt idx="131">
                  <c:v>17.976443342886117</c:v>
                </c:pt>
                <c:pt idx="132">
                  <c:v>21.439039175947958</c:v>
                </c:pt>
                <c:pt idx="133">
                  <c:v>20.821412414657853</c:v>
                </c:pt>
                <c:pt idx="134">
                  <c:v>20.55150538702118</c:v>
                </c:pt>
                <c:pt idx="135">
                  <c:v>20.245492245128816</c:v>
                </c:pt>
                <c:pt idx="136">
                  <c:v>14.433353718534748</c:v>
                </c:pt>
                <c:pt idx="137">
                  <c:v>12.801993838328862</c:v>
                </c:pt>
                <c:pt idx="138">
                  <c:v>15.715017484542143</c:v>
                </c:pt>
                <c:pt idx="139">
                  <c:v>15.461535058750481</c:v>
                </c:pt>
                <c:pt idx="140">
                  <c:v>15.941772214374712</c:v>
                </c:pt>
                <c:pt idx="141">
                  <c:v>14.246900070984282</c:v>
                </c:pt>
                <c:pt idx="142">
                  <c:v>13.111870222743816</c:v>
                </c:pt>
                <c:pt idx="143">
                  <c:v>11.330917227278846</c:v>
                </c:pt>
                <c:pt idx="144">
                  <c:v>12.216131022003815</c:v>
                </c:pt>
                <c:pt idx="145">
                  <c:v>17.177612540748726</c:v>
                </c:pt>
                <c:pt idx="146">
                  <c:v>18.122818195914547</c:v>
                </c:pt>
                <c:pt idx="147">
                  <c:v>16.324233312766221</c:v>
                </c:pt>
                <c:pt idx="148">
                  <c:v>18.285662079079245</c:v>
                </c:pt>
                <c:pt idx="149">
                  <c:v>15.980711000299138</c:v>
                </c:pt>
                <c:pt idx="150">
                  <c:v>11.580336016639965</c:v>
                </c:pt>
                <c:pt idx="151">
                  <c:v>13.775551573684513</c:v>
                </c:pt>
                <c:pt idx="152">
                  <c:v>14.198012665116982</c:v>
                </c:pt>
                <c:pt idx="153">
                  <c:v>15.794783870813886</c:v>
                </c:pt>
                <c:pt idx="154">
                  <c:v>15.040266937263857</c:v>
                </c:pt>
                <c:pt idx="155">
                  <c:v>13.824962477888219</c:v>
                </c:pt>
                <c:pt idx="156">
                  <c:v>12.230703941751136</c:v>
                </c:pt>
                <c:pt idx="157">
                  <c:v>9.4191557934206092</c:v>
                </c:pt>
                <c:pt idx="158">
                  <c:v>11.827129433056363</c:v>
                </c:pt>
                <c:pt idx="159">
                  <c:v>15.655779545807542</c:v>
                </c:pt>
                <c:pt idx="160">
                  <c:v>15.798304430533166</c:v>
                </c:pt>
                <c:pt idx="161">
                  <c:v>16.178515916953959</c:v>
                </c:pt>
                <c:pt idx="162">
                  <c:v>14.265203800519815</c:v>
                </c:pt>
                <c:pt idx="163">
                  <c:v>12.353998870745029</c:v>
                </c:pt>
                <c:pt idx="164">
                  <c:v>9.0292256952225891</c:v>
                </c:pt>
                <c:pt idx="165">
                  <c:v>10.349858273410712</c:v>
                </c:pt>
                <c:pt idx="166">
                  <c:v>13.773280170963195</c:v>
                </c:pt>
                <c:pt idx="167">
                  <c:v>14.109165992857674</c:v>
                </c:pt>
                <c:pt idx="168">
                  <c:v>14.079206003337676</c:v>
                </c:pt>
                <c:pt idx="169">
                  <c:v>14.449084165487609</c:v>
                </c:pt>
                <c:pt idx="170">
                  <c:v>14.092901988982733</c:v>
                </c:pt>
                <c:pt idx="171">
                  <c:v>12.489285497224991</c:v>
                </c:pt>
                <c:pt idx="172">
                  <c:v>12.049809143984039</c:v>
                </c:pt>
                <c:pt idx="173">
                  <c:v>14.832133826330706</c:v>
                </c:pt>
                <c:pt idx="174">
                  <c:v>14.76374107708283</c:v>
                </c:pt>
                <c:pt idx="175">
                  <c:v>14.908896813097279</c:v>
                </c:pt>
                <c:pt idx="176">
                  <c:v>14.387223283011906</c:v>
                </c:pt>
                <c:pt idx="177">
                  <c:v>13.487935486125792</c:v>
                </c:pt>
                <c:pt idx="178">
                  <c:v>10.967989321872693</c:v>
                </c:pt>
                <c:pt idx="179">
                  <c:v>10.485695713215907</c:v>
                </c:pt>
                <c:pt idx="180">
                  <c:v>14.2264579276343</c:v>
                </c:pt>
                <c:pt idx="181">
                  <c:v>14.417224475961094</c:v>
                </c:pt>
                <c:pt idx="182">
                  <c:v>14.373215285791376</c:v>
                </c:pt>
                <c:pt idx="183">
                  <c:v>14.428239902132713</c:v>
                </c:pt>
                <c:pt idx="184">
                  <c:v>14.131826771706319</c:v>
                </c:pt>
                <c:pt idx="185">
                  <c:v>11.168379475558597</c:v>
                </c:pt>
                <c:pt idx="186">
                  <c:v>8.6922619126193883</c:v>
                </c:pt>
                <c:pt idx="187">
                  <c:v>12.825339041290221</c:v>
                </c:pt>
                <c:pt idx="188">
                  <c:v>14.802880148992411</c:v>
                </c:pt>
                <c:pt idx="189">
                  <c:v>15.07466750678574</c:v>
                </c:pt>
                <c:pt idx="190">
                  <c:v>14.629867548115312</c:v>
                </c:pt>
                <c:pt idx="191">
                  <c:v>13.387810018926007</c:v>
                </c:pt>
                <c:pt idx="192">
                  <c:v>12.721495757648821</c:v>
                </c:pt>
                <c:pt idx="193">
                  <c:v>12.323290142353262</c:v>
                </c:pt>
                <c:pt idx="194">
                  <c:v>14.347435753267543</c:v>
                </c:pt>
                <c:pt idx="195">
                  <c:v>13.864376229766851</c:v>
                </c:pt>
                <c:pt idx="196">
                  <c:v>13.940497858851161</c:v>
                </c:pt>
                <c:pt idx="197">
                  <c:v>14.526389243547664</c:v>
                </c:pt>
                <c:pt idx="198">
                  <c:v>13.976978104069023</c:v>
                </c:pt>
                <c:pt idx="199">
                  <c:v>11.994356461784303</c:v>
                </c:pt>
                <c:pt idx="200">
                  <c:v>10.758090903126158</c:v>
                </c:pt>
                <c:pt idx="201">
                  <c:v>14.27319430250056</c:v>
                </c:pt>
                <c:pt idx="202">
                  <c:v>14.723877508559745</c:v>
                </c:pt>
                <c:pt idx="203">
                  <c:v>14.92349647382799</c:v>
                </c:pt>
                <c:pt idx="204">
                  <c:v>14.427942043081744</c:v>
                </c:pt>
                <c:pt idx="205">
                  <c:v>13.541138310048497</c:v>
                </c:pt>
                <c:pt idx="206">
                  <c:v>11.972126730552461</c:v>
                </c:pt>
                <c:pt idx="207">
                  <c:v>12.228826134430125</c:v>
                </c:pt>
                <c:pt idx="208">
                  <c:v>13.257881887396978</c:v>
                </c:pt>
                <c:pt idx="209">
                  <c:v>13.329090957965054</c:v>
                </c:pt>
                <c:pt idx="210">
                  <c:v>13.480661572550867</c:v>
                </c:pt>
                <c:pt idx="211">
                  <c:v>13.325009840495271</c:v>
                </c:pt>
                <c:pt idx="212">
                  <c:v>12.73626498191088</c:v>
                </c:pt>
                <c:pt idx="213">
                  <c:v>11.658982231680165</c:v>
                </c:pt>
                <c:pt idx="214">
                  <c:v>12.359055600061266</c:v>
                </c:pt>
                <c:pt idx="215">
                  <c:v>13.903784759433906</c:v>
                </c:pt>
                <c:pt idx="216">
                  <c:v>14.557932931481263</c:v>
                </c:pt>
                <c:pt idx="217">
                  <c:v>14.822047452458568</c:v>
                </c:pt>
                <c:pt idx="218">
                  <c:v>14.475951960923192</c:v>
                </c:pt>
                <c:pt idx="219">
                  <c:v>13.830164278403279</c:v>
                </c:pt>
                <c:pt idx="220">
                  <c:v>11.358339457693599</c:v>
                </c:pt>
                <c:pt idx="221">
                  <c:v>11.257424595947745</c:v>
                </c:pt>
                <c:pt idx="222">
                  <c:v>14.324886314860246</c:v>
                </c:pt>
                <c:pt idx="223">
                  <c:v>14.334402878351659</c:v>
                </c:pt>
                <c:pt idx="224">
                  <c:v>14.108019664811101</c:v>
                </c:pt>
                <c:pt idx="225">
                  <c:v>14.033650581559138</c:v>
                </c:pt>
                <c:pt idx="226">
                  <c:v>13.60946168676683</c:v>
                </c:pt>
                <c:pt idx="227">
                  <c:v>12.389861277057211</c:v>
                </c:pt>
                <c:pt idx="228">
                  <c:v>11.503234298880706</c:v>
                </c:pt>
                <c:pt idx="229">
                  <c:v>14.43830405961347</c:v>
                </c:pt>
                <c:pt idx="230">
                  <c:v>14.538626172914988</c:v>
                </c:pt>
                <c:pt idx="231">
                  <c:v>15.061868201830451</c:v>
                </c:pt>
                <c:pt idx="232">
                  <c:v>14.480072664047761</c:v>
                </c:pt>
                <c:pt idx="233">
                  <c:v>12.919945881269294</c:v>
                </c:pt>
                <c:pt idx="234">
                  <c:v>9.3085948879308251</c:v>
                </c:pt>
                <c:pt idx="235">
                  <c:v>9.9709213862522379</c:v>
                </c:pt>
                <c:pt idx="236">
                  <c:v>12.073745280393624</c:v>
                </c:pt>
                <c:pt idx="237">
                  <c:v>12.547975164092891</c:v>
                </c:pt>
                <c:pt idx="238">
                  <c:v>12.606711167164518</c:v>
                </c:pt>
                <c:pt idx="239">
                  <c:v>13.169493831828543</c:v>
                </c:pt>
                <c:pt idx="240">
                  <c:v>12.215523586799378</c:v>
                </c:pt>
                <c:pt idx="241">
                  <c:v>10.689673310244817</c:v>
                </c:pt>
                <c:pt idx="242">
                  <c:v>11.265605274980258</c:v>
                </c:pt>
                <c:pt idx="243">
                  <c:v>13.349879569840425</c:v>
                </c:pt>
                <c:pt idx="244">
                  <c:v>13.954029272279781</c:v>
                </c:pt>
                <c:pt idx="245">
                  <c:v>14.309371259427483</c:v>
                </c:pt>
                <c:pt idx="246">
                  <c:v>13.004857554197118</c:v>
                </c:pt>
                <c:pt idx="247">
                  <c:v>12.501080233505133</c:v>
                </c:pt>
                <c:pt idx="248">
                  <c:v>10.290826239385819</c:v>
                </c:pt>
                <c:pt idx="249">
                  <c:v>11.015693956689104</c:v>
                </c:pt>
                <c:pt idx="250">
                  <c:v>13.074098111432081</c:v>
                </c:pt>
                <c:pt idx="251">
                  <c:v>13.3721374196512</c:v>
                </c:pt>
                <c:pt idx="252">
                  <c:v>12.867029657244887</c:v>
                </c:pt>
                <c:pt idx="253">
                  <c:v>13.157969561019939</c:v>
                </c:pt>
                <c:pt idx="254">
                  <c:v>12.459739104589598</c:v>
                </c:pt>
                <c:pt idx="255">
                  <c:v>10.490887766780462</c:v>
                </c:pt>
                <c:pt idx="256">
                  <c:v>10.68967610763986</c:v>
                </c:pt>
                <c:pt idx="257">
                  <c:v>12.498675432205014</c:v>
                </c:pt>
                <c:pt idx="258">
                  <c:v>12.648676762189814</c:v>
                </c:pt>
                <c:pt idx="259">
                  <c:v>12.607207675353424</c:v>
                </c:pt>
                <c:pt idx="260">
                  <c:v>13.233522068870389</c:v>
                </c:pt>
                <c:pt idx="261">
                  <c:v>13.420225363539513</c:v>
                </c:pt>
                <c:pt idx="262">
                  <c:v>11.773584409978172</c:v>
                </c:pt>
                <c:pt idx="263">
                  <c:v>12.155418181871116</c:v>
                </c:pt>
                <c:pt idx="264">
                  <c:v>13.725836255736496</c:v>
                </c:pt>
                <c:pt idx="265">
                  <c:v>13.923871704808779</c:v>
                </c:pt>
                <c:pt idx="266">
                  <c:v>13.673035125562345</c:v>
                </c:pt>
                <c:pt idx="267">
                  <c:v>13.390306543160236</c:v>
                </c:pt>
                <c:pt idx="268">
                  <c:v>14.209216624999973</c:v>
                </c:pt>
                <c:pt idx="269">
                  <c:v>15.565260226555477</c:v>
                </c:pt>
                <c:pt idx="270">
                  <c:v>16.663788445294532</c:v>
                </c:pt>
                <c:pt idx="271">
                  <c:v>20.484950665569144</c:v>
                </c:pt>
                <c:pt idx="272">
                  <c:v>22.776439369566955</c:v>
                </c:pt>
                <c:pt idx="273">
                  <c:v>22.180038363563959</c:v>
                </c:pt>
                <c:pt idx="274">
                  <c:v>21.415869435940373</c:v>
                </c:pt>
                <c:pt idx="275">
                  <c:v>18.929568671497428</c:v>
                </c:pt>
                <c:pt idx="276">
                  <c:v>14.531356353143368</c:v>
                </c:pt>
                <c:pt idx="277">
                  <c:v>15.592389274359066</c:v>
                </c:pt>
                <c:pt idx="278">
                  <c:v>20.005829651667543</c:v>
                </c:pt>
                <c:pt idx="279">
                  <c:v>20.368476119457029</c:v>
                </c:pt>
                <c:pt idx="280">
                  <c:v>20.852071085001995</c:v>
                </c:pt>
                <c:pt idx="281">
                  <c:v>20.556477501994561</c:v>
                </c:pt>
                <c:pt idx="282">
                  <c:v>19.082061211646931</c:v>
                </c:pt>
                <c:pt idx="283">
                  <c:v>18.389191544451602</c:v>
                </c:pt>
                <c:pt idx="284">
                  <c:v>21.345726370714743</c:v>
                </c:pt>
                <c:pt idx="285">
                  <c:v>26.197124723660149</c:v>
                </c:pt>
                <c:pt idx="286">
                  <c:v>28.68629244618695</c:v>
                </c:pt>
                <c:pt idx="287">
                  <c:v>29.367845291511333</c:v>
                </c:pt>
                <c:pt idx="288">
                  <c:v>27.356850075511741</c:v>
                </c:pt>
                <c:pt idx="289">
                  <c:v>27.54934829908742</c:v>
                </c:pt>
                <c:pt idx="290">
                  <c:v>25.292203101062071</c:v>
                </c:pt>
                <c:pt idx="291">
                  <c:v>24.998443321591026</c:v>
                </c:pt>
                <c:pt idx="292">
                  <c:v>29.557108860021408</c:v>
                </c:pt>
                <c:pt idx="293">
                  <c:v>27.98837866893621</c:v>
                </c:pt>
                <c:pt idx="294">
                  <c:v>27.049531008126724</c:v>
                </c:pt>
                <c:pt idx="295">
                  <c:v>26.194643213544023</c:v>
                </c:pt>
                <c:pt idx="296">
                  <c:v>24.330526924950068</c:v>
                </c:pt>
                <c:pt idx="297">
                  <c:v>21.444778091824592</c:v>
                </c:pt>
                <c:pt idx="298">
                  <c:v>21.369947943368516</c:v>
                </c:pt>
                <c:pt idx="299">
                  <c:v>24.380345835314436</c:v>
                </c:pt>
                <c:pt idx="300">
                  <c:v>26.96553352355301</c:v>
                </c:pt>
                <c:pt idx="301">
                  <c:v>24.915501062964768</c:v>
                </c:pt>
                <c:pt idx="302">
                  <c:v>28.472071030251382</c:v>
                </c:pt>
                <c:pt idx="303">
                  <c:v>26.845503471840253</c:v>
                </c:pt>
                <c:pt idx="304">
                  <c:v>21.341400843852679</c:v>
                </c:pt>
                <c:pt idx="305">
                  <c:v>22.69302494372533</c:v>
                </c:pt>
                <c:pt idx="306">
                  <c:v>23.102757414561651</c:v>
                </c:pt>
                <c:pt idx="307">
                  <c:v>25.238203022581061</c:v>
                </c:pt>
                <c:pt idx="308">
                  <c:v>28.179531139349148</c:v>
                </c:pt>
                <c:pt idx="309">
                  <c:v>30.997216322526256</c:v>
                </c:pt>
                <c:pt idx="310">
                  <c:v>32.351089492024791</c:v>
                </c:pt>
                <c:pt idx="311">
                  <c:v>27.191766425548341</c:v>
                </c:pt>
                <c:pt idx="312">
                  <c:v>29.886090136725993</c:v>
                </c:pt>
                <c:pt idx="313">
                  <c:v>35.347556765273623</c:v>
                </c:pt>
                <c:pt idx="314">
                  <c:v>35.584002149026659</c:v>
                </c:pt>
                <c:pt idx="315">
                  <c:v>34.565022622151517</c:v>
                </c:pt>
                <c:pt idx="316">
                  <c:v>34.435531618257443</c:v>
                </c:pt>
                <c:pt idx="317">
                  <c:v>32.093658915274801</c:v>
                </c:pt>
                <c:pt idx="318">
                  <c:v>26.086842528953547</c:v>
                </c:pt>
                <c:pt idx="319">
                  <c:v>27.452047963975275</c:v>
                </c:pt>
                <c:pt idx="320">
                  <c:v>30.898673556814231</c:v>
                </c:pt>
                <c:pt idx="321">
                  <c:v>29.242691586067814</c:v>
                </c:pt>
                <c:pt idx="322">
                  <c:v>31.061896714394969</c:v>
                </c:pt>
                <c:pt idx="323">
                  <c:v>33.661744338263389</c:v>
                </c:pt>
                <c:pt idx="324">
                  <c:v>35.674132990892808</c:v>
                </c:pt>
                <c:pt idx="325">
                  <c:v>34.934255028361122</c:v>
                </c:pt>
                <c:pt idx="326">
                  <c:v>34.898497619284839</c:v>
                </c:pt>
                <c:pt idx="327">
                  <c:v>39.017780189251503</c:v>
                </c:pt>
                <c:pt idx="328">
                  <c:v>41.848133669075182</c:v>
                </c:pt>
                <c:pt idx="329">
                  <c:v>43.260836305051882</c:v>
                </c:pt>
                <c:pt idx="330">
                  <c:v>43.840739588595696</c:v>
                </c:pt>
                <c:pt idx="331">
                  <c:v>42.078449538194441</c:v>
                </c:pt>
                <c:pt idx="332">
                  <c:v>37.528172706934285</c:v>
                </c:pt>
                <c:pt idx="333">
                  <c:v>38.896036447922384</c:v>
                </c:pt>
                <c:pt idx="334">
                  <c:v>43.560720079615258</c:v>
                </c:pt>
                <c:pt idx="335">
                  <c:v>45.340998930565107</c:v>
                </c:pt>
                <c:pt idx="336">
                  <c:v>47.306818891744392</c:v>
                </c:pt>
                <c:pt idx="337">
                  <c:v>46.016830467588775</c:v>
                </c:pt>
                <c:pt idx="338">
                  <c:v>42.72434726093249</c:v>
                </c:pt>
                <c:pt idx="339">
                  <c:v>34.335646895068564</c:v>
                </c:pt>
                <c:pt idx="340">
                  <c:v>32.494559615643219</c:v>
                </c:pt>
                <c:pt idx="341">
                  <c:v>37.448811882465989</c:v>
                </c:pt>
                <c:pt idx="342">
                  <c:v>39.290715708657963</c:v>
                </c:pt>
                <c:pt idx="343">
                  <c:v>39.730562046273867</c:v>
                </c:pt>
                <c:pt idx="344">
                  <c:v>41.01132792116087</c:v>
                </c:pt>
                <c:pt idx="345">
                  <c:v>39.076879500298091</c:v>
                </c:pt>
                <c:pt idx="346">
                  <c:v>35.180925520409446</c:v>
                </c:pt>
                <c:pt idx="347">
                  <c:v>35.136656254687274</c:v>
                </c:pt>
                <c:pt idx="348">
                  <c:v>38.197702849359899</c:v>
                </c:pt>
                <c:pt idx="349">
                  <c:v>39.503790408091852</c:v>
                </c:pt>
                <c:pt idx="350">
                  <c:v>40.42600727364534</c:v>
                </c:pt>
                <c:pt idx="351">
                  <c:v>40.732007830136311</c:v>
                </c:pt>
                <c:pt idx="352">
                  <c:v>38.049184550054733</c:v>
                </c:pt>
                <c:pt idx="353">
                  <c:v>35.621662186385727</c:v>
                </c:pt>
                <c:pt idx="354">
                  <c:v>34.150185787658963</c:v>
                </c:pt>
                <c:pt idx="355">
                  <c:v>38.011430819669684</c:v>
                </c:pt>
                <c:pt idx="356">
                  <c:v>34.644560595249011</c:v>
                </c:pt>
                <c:pt idx="357">
                  <c:v>29.120396205830147</c:v>
                </c:pt>
                <c:pt idx="358">
                  <c:v>26.303389838259886</c:v>
                </c:pt>
                <c:pt idx="359">
                  <c:v>29.268778380979743</c:v>
                </c:pt>
                <c:pt idx="360">
                  <c:v>32.255260691700649</c:v>
                </c:pt>
                <c:pt idx="361">
                  <c:v>34.427796296953353</c:v>
                </c:pt>
                <c:pt idx="362">
                  <c:v>36.141315382563633</c:v>
                </c:pt>
                <c:pt idx="363">
                  <c:v>33.024465159456184</c:v>
                </c:pt>
                <c:pt idx="364">
                  <c:v>34.838840925361616</c:v>
                </c:pt>
                <c:pt idx="365">
                  <c:v>33.740550537851803</c:v>
                </c:pt>
              </c:numCache>
            </c:numRef>
          </c:yVal>
          <c:bubbleSize>
            <c:numLit>
              <c:formatCode>General</c:formatCode>
              <c:ptCount val="366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  <c:pt idx="25">
                <c:v>1</c:v>
              </c:pt>
              <c:pt idx="26">
                <c:v>1</c:v>
              </c:pt>
              <c:pt idx="27">
                <c:v>1</c:v>
              </c:pt>
              <c:pt idx="28">
                <c:v>1</c:v>
              </c:pt>
              <c:pt idx="29">
                <c:v>1</c:v>
              </c:pt>
              <c:pt idx="30">
                <c:v>1</c:v>
              </c:pt>
              <c:pt idx="31">
                <c:v>1</c:v>
              </c:pt>
              <c:pt idx="32">
                <c:v>1</c:v>
              </c:pt>
              <c:pt idx="33">
                <c:v>1</c:v>
              </c:pt>
              <c:pt idx="34">
                <c:v>1</c:v>
              </c:pt>
              <c:pt idx="35">
                <c:v>1</c:v>
              </c:pt>
              <c:pt idx="36">
                <c:v>1</c:v>
              </c:pt>
              <c:pt idx="37">
                <c:v>1</c:v>
              </c:pt>
              <c:pt idx="38">
                <c:v>1</c:v>
              </c:pt>
              <c:pt idx="39">
                <c:v>1</c:v>
              </c:pt>
              <c:pt idx="40">
                <c:v>1</c:v>
              </c:pt>
              <c:pt idx="41">
                <c:v>1</c:v>
              </c:pt>
              <c:pt idx="42">
                <c:v>1</c:v>
              </c:pt>
              <c:pt idx="43">
                <c:v>1</c:v>
              </c:pt>
              <c:pt idx="44">
                <c:v>1</c:v>
              </c:pt>
              <c:pt idx="45">
                <c:v>1</c:v>
              </c:pt>
              <c:pt idx="46">
                <c:v>1</c:v>
              </c:pt>
              <c:pt idx="47">
                <c:v>1</c:v>
              </c:pt>
              <c:pt idx="48">
                <c:v>1</c:v>
              </c:pt>
              <c:pt idx="49">
                <c:v>1</c:v>
              </c:pt>
              <c:pt idx="50">
                <c:v>1</c:v>
              </c:pt>
              <c:pt idx="51">
                <c:v>1</c:v>
              </c:pt>
              <c:pt idx="52">
                <c:v>1</c:v>
              </c:pt>
              <c:pt idx="53">
                <c:v>1</c:v>
              </c:pt>
              <c:pt idx="54">
                <c:v>1</c:v>
              </c:pt>
              <c:pt idx="55">
                <c:v>1</c:v>
              </c:pt>
              <c:pt idx="56">
                <c:v>1</c:v>
              </c:pt>
              <c:pt idx="57">
                <c:v>1</c:v>
              </c:pt>
              <c:pt idx="58">
                <c:v>1</c:v>
              </c:pt>
              <c:pt idx="59">
                <c:v>1</c:v>
              </c:pt>
              <c:pt idx="60">
                <c:v>1</c:v>
              </c:pt>
              <c:pt idx="61">
                <c:v>1</c:v>
              </c:pt>
              <c:pt idx="62">
                <c:v>1</c:v>
              </c:pt>
              <c:pt idx="63">
                <c:v>1</c:v>
              </c:pt>
              <c:pt idx="64">
                <c:v>1</c:v>
              </c:pt>
              <c:pt idx="65">
                <c:v>1</c:v>
              </c:pt>
              <c:pt idx="66">
                <c:v>1</c:v>
              </c:pt>
              <c:pt idx="67">
                <c:v>1</c:v>
              </c:pt>
              <c:pt idx="68">
                <c:v>1</c:v>
              </c:pt>
              <c:pt idx="69">
                <c:v>1</c:v>
              </c:pt>
              <c:pt idx="70">
                <c:v>1</c:v>
              </c:pt>
              <c:pt idx="71">
                <c:v>1</c:v>
              </c:pt>
              <c:pt idx="72">
                <c:v>1</c:v>
              </c:pt>
              <c:pt idx="73">
                <c:v>1</c:v>
              </c:pt>
              <c:pt idx="74">
                <c:v>1</c:v>
              </c:pt>
              <c:pt idx="75">
                <c:v>1</c:v>
              </c:pt>
              <c:pt idx="76">
                <c:v>1</c:v>
              </c:pt>
              <c:pt idx="77">
                <c:v>1</c:v>
              </c:pt>
              <c:pt idx="78">
                <c:v>1</c:v>
              </c:pt>
              <c:pt idx="79">
                <c:v>1</c:v>
              </c:pt>
              <c:pt idx="80">
                <c:v>1</c:v>
              </c:pt>
              <c:pt idx="81">
                <c:v>1</c:v>
              </c:pt>
              <c:pt idx="82">
                <c:v>1</c:v>
              </c:pt>
              <c:pt idx="83">
                <c:v>1</c:v>
              </c:pt>
              <c:pt idx="84">
                <c:v>1</c:v>
              </c:pt>
              <c:pt idx="85">
                <c:v>1</c:v>
              </c:pt>
              <c:pt idx="86">
                <c:v>1</c:v>
              </c:pt>
              <c:pt idx="87">
                <c:v>1</c:v>
              </c:pt>
              <c:pt idx="88">
                <c:v>1</c:v>
              </c:pt>
              <c:pt idx="89">
                <c:v>1</c:v>
              </c:pt>
              <c:pt idx="90">
                <c:v>1</c:v>
              </c:pt>
              <c:pt idx="91">
                <c:v>1</c:v>
              </c:pt>
              <c:pt idx="92">
                <c:v>1</c:v>
              </c:pt>
              <c:pt idx="93">
                <c:v>1</c:v>
              </c:pt>
              <c:pt idx="94">
                <c:v>1</c:v>
              </c:pt>
              <c:pt idx="95">
                <c:v>1</c:v>
              </c:pt>
              <c:pt idx="96">
                <c:v>1</c:v>
              </c:pt>
              <c:pt idx="97">
                <c:v>1</c:v>
              </c:pt>
              <c:pt idx="98">
                <c:v>1</c:v>
              </c:pt>
              <c:pt idx="99">
                <c:v>1</c:v>
              </c:pt>
              <c:pt idx="100">
                <c:v>1</c:v>
              </c:pt>
              <c:pt idx="101">
                <c:v>1</c:v>
              </c:pt>
              <c:pt idx="102">
                <c:v>1</c:v>
              </c:pt>
              <c:pt idx="103">
                <c:v>1</c:v>
              </c:pt>
              <c:pt idx="104">
                <c:v>1</c:v>
              </c:pt>
              <c:pt idx="105">
                <c:v>1</c:v>
              </c:pt>
              <c:pt idx="106">
                <c:v>1</c:v>
              </c:pt>
              <c:pt idx="107">
                <c:v>1</c:v>
              </c:pt>
              <c:pt idx="108">
                <c:v>1</c:v>
              </c:pt>
              <c:pt idx="109">
                <c:v>1</c:v>
              </c:pt>
              <c:pt idx="110">
                <c:v>1</c:v>
              </c:pt>
              <c:pt idx="111">
                <c:v>1</c:v>
              </c:pt>
              <c:pt idx="112">
                <c:v>1</c:v>
              </c:pt>
              <c:pt idx="113">
                <c:v>1</c:v>
              </c:pt>
              <c:pt idx="114">
                <c:v>1</c:v>
              </c:pt>
              <c:pt idx="115">
                <c:v>1</c:v>
              </c:pt>
              <c:pt idx="116">
                <c:v>1</c:v>
              </c:pt>
              <c:pt idx="117">
                <c:v>1</c:v>
              </c:pt>
              <c:pt idx="118">
                <c:v>1</c:v>
              </c:pt>
              <c:pt idx="119">
                <c:v>1</c:v>
              </c:pt>
              <c:pt idx="120">
                <c:v>1</c:v>
              </c:pt>
              <c:pt idx="121">
                <c:v>1</c:v>
              </c:pt>
              <c:pt idx="122">
                <c:v>1</c:v>
              </c:pt>
              <c:pt idx="123">
                <c:v>1</c:v>
              </c:pt>
              <c:pt idx="124">
                <c:v>1</c:v>
              </c:pt>
              <c:pt idx="125">
                <c:v>1</c:v>
              </c:pt>
              <c:pt idx="126">
                <c:v>1</c:v>
              </c:pt>
              <c:pt idx="127">
                <c:v>1</c:v>
              </c:pt>
              <c:pt idx="128">
                <c:v>1</c:v>
              </c:pt>
              <c:pt idx="129">
                <c:v>1</c:v>
              </c:pt>
              <c:pt idx="130">
                <c:v>1</c:v>
              </c:pt>
              <c:pt idx="131">
                <c:v>1</c:v>
              </c:pt>
              <c:pt idx="132">
                <c:v>1</c:v>
              </c:pt>
              <c:pt idx="133">
                <c:v>1</c:v>
              </c:pt>
              <c:pt idx="134">
                <c:v>1</c:v>
              </c:pt>
              <c:pt idx="135">
                <c:v>1</c:v>
              </c:pt>
              <c:pt idx="136">
                <c:v>1</c:v>
              </c:pt>
              <c:pt idx="137">
                <c:v>1</c:v>
              </c:pt>
              <c:pt idx="138">
                <c:v>1</c:v>
              </c:pt>
              <c:pt idx="139">
                <c:v>1</c:v>
              </c:pt>
              <c:pt idx="140">
                <c:v>1</c:v>
              </c:pt>
              <c:pt idx="141">
                <c:v>1</c:v>
              </c:pt>
              <c:pt idx="142">
                <c:v>1</c:v>
              </c:pt>
              <c:pt idx="143">
                <c:v>1</c:v>
              </c:pt>
              <c:pt idx="144">
                <c:v>1</c:v>
              </c:pt>
              <c:pt idx="145">
                <c:v>1</c:v>
              </c:pt>
              <c:pt idx="146">
                <c:v>1</c:v>
              </c:pt>
              <c:pt idx="147">
                <c:v>1</c:v>
              </c:pt>
              <c:pt idx="148">
                <c:v>1</c:v>
              </c:pt>
              <c:pt idx="149">
                <c:v>1</c:v>
              </c:pt>
              <c:pt idx="150">
                <c:v>1</c:v>
              </c:pt>
              <c:pt idx="151">
                <c:v>1</c:v>
              </c:pt>
              <c:pt idx="152">
                <c:v>1</c:v>
              </c:pt>
              <c:pt idx="153">
                <c:v>1</c:v>
              </c:pt>
              <c:pt idx="154">
                <c:v>1</c:v>
              </c:pt>
              <c:pt idx="155">
                <c:v>1</c:v>
              </c:pt>
              <c:pt idx="156">
                <c:v>1</c:v>
              </c:pt>
              <c:pt idx="157">
                <c:v>1</c:v>
              </c:pt>
              <c:pt idx="158">
                <c:v>1</c:v>
              </c:pt>
              <c:pt idx="159">
                <c:v>1</c:v>
              </c:pt>
              <c:pt idx="160">
                <c:v>1</c:v>
              </c:pt>
              <c:pt idx="161">
                <c:v>1</c:v>
              </c:pt>
              <c:pt idx="162">
                <c:v>1</c:v>
              </c:pt>
              <c:pt idx="163">
                <c:v>1</c:v>
              </c:pt>
              <c:pt idx="164">
                <c:v>1</c:v>
              </c:pt>
              <c:pt idx="165">
                <c:v>1</c:v>
              </c:pt>
              <c:pt idx="166">
                <c:v>1</c:v>
              </c:pt>
              <c:pt idx="167">
                <c:v>1</c:v>
              </c:pt>
              <c:pt idx="168">
                <c:v>1</c:v>
              </c:pt>
              <c:pt idx="169">
                <c:v>1</c:v>
              </c:pt>
              <c:pt idx="170">
                <c:v>1</c:v>
              </c:pt>
              <c:pt idx="171">
                <c:v>1</c:v>
              </c:pt>
              <c:pt idx="172">
                <c:v>1</c:v>
              </c:pt>
              <c:pt idx="173">
                <c:v>1</c:v>
              </c:pt>
              <c:pt idx="174">
                <c:v>1</c:v>
              </c:pt>
              <c:pt idx="175">
                <c:v>1</c:v>
              </c:pt>
              <c:pt idx="176">
                <c:v>1</c:v>
              </c:pt>
              <c:pt idx="177">
                <c:v>1</c:v>
              </c:pt>
              <c:pt idx="178">
                <c:v>1</c:v>
              </c:pt>
              <c:pt idx="179">
                <c:v>1</c:v>
              </c:pt>
              <c:pt idx="180">
                <c:v>1</c:v>
              </c:pt>
              <c:pt idx="181">
                <c:v>1</c:v>
              </c:pt>
              <c:pt idx="182">
                <c:v>1</c:v>
              </c:pt>
              <c:pt idx="183">
                <c:v>1</c:v>
              </c:pt>
              <c:pt idx="184">
                <c:v>1</c:v>
              </c:pt>
              <c:pt idx="185">
                <c:v>1</c:v>
              </c:pt>
              <c:pt idx="186">
                <c:v>1</c:v>
              </c:pt>
              <c:pt idx="187">
                <c:v>1</c:v>
              </c:pt>
              <c:pt idx="188">
                <c:v>1</c:v>
              </c:pt>
              <c:pt idx="189">
                <c:v>1</c:v>
              </c:pt>
              <c:pt idx="190">
                <c:v>1</c:v>
              </c:pt>
              <c:pt idx="191">
                <c:v>1</c:v>
              </c:pt>
              <c:pt idx="192">
                <c:v>1</c:v>
              </c:pt>
              <c:pt idx="193">
                <c:v>1</c:v>
              </c:pt>
              <c:pt idx="194">
                <c:v>1</c:v>
              </c:pt>
              <c:pt idx="195">
                <c:v>1</c:v>
              </c:pt>
              <c:pt idx="196">
                <c:v>1</c:v>
              </c:pt>
              <c:pt idx="197">
                <c:v>1</c:v>
              </c:pt>
              <c:pt idx="198">
                <c:v>1</c:v>
              </c:pt>
              <c:pt idx="199">
                <c:v>1</c:v>
              </c:pt>
              <c:pt idx="200">
                <c:v>1</c:v>
              </c:pt>
              <c:pt idx="201">
                <c:v>1</c:v>
              </c:pt>
              <c:pt idx="202">
                <c:v>1</c:v>
              </c:pt>
              <c:pt idx="203">
                <c:v>1</c:v>
              </c:pt>
              <c:pt idx="204">
                <c:v>1</c:v>
              </c:pt>
              <c:pt idx="205">
                <c:v>1</c:v>
              </c:pt>
              <c:pt idx="206">
                <c:v>1</c:v>
              </c:pt>
              <c:pt idx="207">
                <c:v>1</c:v>
              </c:pt>
              <c:pt idx="208">
                <c:v>1</c:v>
              </c:pt>
              <c:pt idx="209">
                <c:v>1</c:v>
              </c:pt>
              <c:pt idx="210">
                <c:v>1</c:v>
              </c:pt>
              <c:pt idx="211">
                <c:v>1</c:v>
              </c:pt>
              <c:pt idx="212">
                <c:v>1</c:v>
              </c:pt>
              <c:pt idx="213">
                <c:v>1</c:v>
              </c:pt>
              <c:pt idx="214">
                <c:v>1</c:v>
              </c:pt>
              <c:pt idx="215">
                <c:v>1</c:v>
              </c:pt>
              <c:pt idx="216">
                <c:v>1</c:v>
              </c:pt>
              <c:pt idx="217">
                <c:v>1</c:v>
              </c:pt>
              <c:pt idx="218">
                <c:v>1</c:v>
              </c:pt>
              <c:pt idx="219">
                <c:v>1</c:v>
              </c:pt>
              <c:pt idx="220">
                <c:v>1</c:v>
              </c:pt>
              <c:pt idx="221">
                <c:v>1</c:v>
              </c:pt>
              <c:pt idx="222">
                <c:v>1</c:v>
              </c:pt>
              <c:pt idx="223">
                <c:v>1</c:v>
              </c:pt>
              <c:pt idx="224">
                <c:v>1</c:v>
              </c:pt>
              <c:pt idx="225">
                <c:v>1</c:v>
              </c:pt>
              <c:pt idx="226">
                <c:v>1</c:v>
              </c:pt>
              <c:pt idx="227">
                <c:v>1</c:v>
              </c:pt>
              <c:pt idx="228">
                <c:v>1</c:v>
              </c:pt>
              <c:pt idx="229">
                <c:v>1</c:v>
              </c:pt>
              <c:pt idx="230">
                <c:v>1</c:v>
              </c:pt>
              <c:pt idx="231">
                <c:v>1</c:v>
              </c:pt>
              <c:pt idx="232">
                <c:v>1</c:v>
              </c:pt>
              <c:pt idx="233">
                <c:v>1</c:v>
              </c:pt>
              <c:pt idx="234">
                <c:v>1</c:v>
              </c:pt>
              <c:pt idx="235">
                <c:v>1</c:v>
              </c:pt>
              <c:pt idx="236">
                <c:v>1</c:v>
              </c:pt>
              <c:pt idx="237">
                <c:v>1</c:v>
              </c:pt>
              <c:pt idx="238">
                <c:v>1</c:v>
              </c:pt>
              <c:pt idx="239">
                <c:v>1</c:v>
              </c:pt>
              <c:pt idx="240">
                <c:v>1</c:v>
              </c:pt>
              <c:pt idx="241">
                <c:v>1</c:v>
              </c:pt>
              <c:pt idx="242">
                <c:v>1</c:v>
              </c:pt>
              <c:pt idx="243">
                <c:v>1</c:v>
              </c:pt>
              <c:pt idx="244">
                <c:v>1</c:v>
              </c:pt>
              <c:pt idx="245">
                <c:v>1</c:v>
              </c:pt>
              <c:pt idx="246">
                <c:v>1</c:v>
              </c:pt>
              <c:pt idx="247">
                <c:v>1</c:v>
              </c:pt>
              <c:pt idx="248">
                <c:v>1</c:v>
              </c:pt>
              <c:pt idx="249">
                <c:v>1</c:v>
              </c:pt>
              <c:pt idx="250">
                <c:v>1</c:v>
              </c:pt>
              <c:pt idx="251">
                <c:v>1</c:v>
              </c:pt>
              <c:pt idx="252">
                <c:v>1</c:v>
              </c:pt>
              <c:pt idx="253">
                <c:v>1</c:v>
              </c:pt>
              <c:pt idx="254">
                <c:v>1</c:v>
              </c:pt>
              <c:pt idx="255">
                <c:v>1</c:v>
              </c:pt>
              <c:pt idx="256">
                <c:v>1</c:v>
              </c:pt>
              <c:pt idx="257">
                <c:v>1</c:v>
              </c:pt>
              <c:pt idx="258">
                <c:v>1</c:v>
              </c:pt>
              <c:pt idx="259">
                <c:v>1</c:v>
              </c:pt>
              <c:pt idx="260">
                <c:v>1</c:v>
              </c:pt>
              <c:pt idx="261">
                <c:v>1</c:v>
              </c:pt>
              <c:pt idx="262">
                <c:v>1</c:v>
              </c:pt>
              <c:pt idx="263">
                <c:v>1</c:v>
              </c:pt>
              <c:pt idx="264">
                <c:v>1</c:v>
              </c:pt>
              <c:pt idx="265">
                <c:v>1</c:v>
              </c:pt>
              <c:pt idx="266">
                <c:v>1</c:v>
              </c:pt>
              <c:pt idx="267">
                <c:v>1</c:v>
              </c:pt>
              <c:pt idx="268">
                <c:v>1</c:v>
              </c:pt>
              <c:pt idx="269">
                <c:v>1</c:v>
              </c:pt>
              <c:pt idx="270">
                <c:v>1</c:v>
              </c:pt>
              <c:pt idx="271">
                <c:v>1</c:v>
              </c:pt>
              <c:pt idx="272">
                <c:v>1</c:v>
              </c:pt>
              <c:pt idx="273">
                <c:v>1</c:v>
              </c:pt>
              <c:pt idx="274">
                <c:v>1</c:v>
              </c:pt>
              <c:pt idx="275">
                <c:v>1</c:v>
              </c:pt>
              <c:pt idx="276">
                <c:v>1</c:v>
              </c:pt>
              <c:pt idx="277">
                <c:v>1</c:v>
              </c:pt>
              <c:pt idx="278">
                <c:v>1</c:v>
              </c:pt>
              <c:pt idx="279">
                <c:v>1</c:v>
              </c:pt>
              <c:pt idx="280">
                <c:v>1</c:v>
              </c:pt>
              <c:pt idx="281">
                <c:v>1</c:v>
              </c:pt>
              <c:pt idx="282">
                <c:v>1</c:v>
              </c:pt>
              <c:pt idx="283">
                <c:v>1</c:v>
              </c:pt>
              <c:pt idx="284">
                <c:v>1</c:v>
              </c:pt>
              <c:pt idx="285">
                <c:v>1</c:v>
              </c:pt>
              <c:pt idx="286">
                <c:v>1</c:v>
              </c:pt>
              <c:pt idx="287">
                <c:v>1</c:v>
              </c:pt>
              <c:pt idx="288">
                <c:v>1</c:v>
              </c:pt>
              <c:pt idx="289">
                <c:v>1</c:v>
              </c:pt>
              <c:pt idx="290">
                <c:v>1</c:v>
              </c:pt>
              <c:pt idx="291">
                <c:v>1</c:v>
              </c:pt>
              <c:pt idx="292">
                <c:v>1</c:v>
              </c:pt>
              <c:pt idx="293">
                <c:v>1</c:v>
              </c:pt>
              <c:pt idx="294">
                <c:v>1</c:v>
              </c:pt>
              <c:pt idx="295">
                <c:v>1</c:v>
              </c:pt>
              <c:pt idx="296">
                <c:v>1</c:v>
              </c:pt>
              <c:pt idx="297">
                <c:v>1</c:v>
              </c:pt>
              <c:pt idx="298">
                <c:v>1</c:v>
              </c:pt>
              <c:pt idx="299">
                <c:v>1</c:v>
              </c:pt>
              <c:pt idx="300">
                <c:v>1</c:v>
              </c:pt>
              <c:pt idx="301">
                <c:v>1</c:v>
              </c:pt>
              <c:pt idx="302">
                <c:v>1</c:v>
              </c:pt>
              <c:pt idx="303">
                <c:v>1</c:v>
              </c:pt>
              <c:pt idx="304">
                <c:v>1</c:v>
              </c:pt>
              <c:pt idx="305">
                <c:v>1</c:v>
              </c:pt>
              <c:pt idx="306">
                <c:v>1</c:v>
              </c:pt>
              <c:pt idx="307">
                <c:v>1</c:v>
              </c:pt>
              <c:pt idx="308">
                <c:v>1</c:v>
              </c:pt>
              <c:pt idx="309">
                <c:v>1</c:v>
              </c:pt>
              <c:pt idx="310">
                <c:v>1</c:v>
              </c:pt>
              <c:pt idx="311">
                <c:v>1</c:v>
              </c:pt>
              <c:pt idx="312">
                <c:v>1</c:v>
              </c:pt>
              <c:pt idx="313">
                <c:v>1</c:v>
              </c:pt>
              <c:pt idx="314">
                <c:v>1</c:v>
              </c:pt>
              <c:pt idx="315">
                <c:v>1</c:v>
              </c:pt>
              <c:pt idx="316">
                <c:v>1</c:v>
              </c:pt>
              <c:pt idx="317">
                <c:v>1</c:v>
              </c:pt>
              <c:pt idx="318">
                <c:v>1</c:v>
              </c:pt>
              <c:pt idx="319">
                <c:v>1</c:v>
              </c:pt>
              <c:pt idx="320">
                <c:v>1</c:v>
              </c:pt>
              <c:pt idx="321">
                <c:v>1</c:v>
              </c:pt>
              <c:pt idx="322">
                <c:v>1</c:v>
              </c:pt>
              <c:pt idx="323">
                <c:v>1</c:v>
              </c:pt>
              <c:pt idx="324">
                <c:v>1</c:v>
              </c:pt>
              <c:pt idx="325">
                <c:v>1</c:v>
              </c:pt>
              <c:pt idx="326">
                <c:v>1</c:v>
              </c:pt>
              <c:pt idx="327">
                <c:v>1</c:v>
              </c:pt>
              <c:pt idx="328">
                <c:v>1</c:v>
              </c:pt>
              <c:pt idx="329">
                <c:v>1</c:v>
              </c:pt>
              <c:pt idx="330">
                <c:v>1</c:v>
              </c:pt>
              <c:pt idx="331">
                <c:v>1</c:v>
              </c:pt>
              <c:pt idx="332">
                <c:v>1</c:v>
              </c:pt>
              <c:pt idx="333">
                <c:v>1</c:v>
              </c:pt>
              <c:pt idx="334">
                <c:v>1</c:v>
              </c:pt>
              <c:pt idx="335">
                <c:v>1</c:v>
              </c:pt>
              <c:pt idx="336">
                <c:v>1</c:v>
              </c:pt>
              <c:pt idx="337">
                <c:v>1</c:v>
              </c:pt>
              <c:pt idx="338">
                <c:v>1</c:v>
              </c:pt>
              <c:pt idx="339">
                <c:v>1</c:v>
              </c:pt>
              <c:pt idx="340">
                <c:v>1</c:v>
              </c:pt>
              <c:pt idx="341">
                <c:v>1</c:v>
              </c:pt>
              <c:pt idx="342">
                <c:v>1</c:v>
              </c:pt>
              <c:pt idx="343">
                <c:v>1</c:v>
              </c:pt>
              <c:pt idx="344">
                <c:v>1</c:v>
              </c:pt>
              <c:pt idx="345">
                <c:v>1</c:v>
              </c:pt>
              <c:pt idx="346">
                <c:v>1</c:v>
              </c:pt>
              <c:pt idx="347">
                <c:v>1</c:v>
              </c:pt>
              <c:pt idx="348">
                <c:v>1</c:v>
              </c:pt>
              <c:pt idx="349">
                <c:v>1</c:v>
              </c:pt>
              <c:pt idx="350">
                <c:v>1</c:v>
              </c:pt>
              <c:pt idx="351">
                <c:v>1</c:v>
              </c:pt>
              <c:pt idx="352">
                <c:v>1</c:v>
              </c:pt>
              <c:pt idx="353">
                <c:v>1</c:v>
              </c:pt>
              <c:pt idx="354">
                <c:v>1</c:v>
              </c:pt>
              <c:pt idx="355">
                <c:v>1</c:v>
              </c:pt>
              <c:pt idx="356">
                <c:v>1</c:v>
              </c:pt>
              <c:pt idx="357">
                <c:v>1</c:v>
              </c:pt>
              <c:pt idx="358">
                <c:v>1</c:v>
              </c:pt>
              <c:pt idx="359">
                <c:v>1</c:v>
              </c:pt>
              <c:pt idx="360">
                <c:v>1</c:v>
              </c:pt>
              <c:pt idx="361">
                <c:v>1</c:v>
              </c:pt>
              <c:pt idx="362">
                <c:v>1</c:v>
              </c:pt>
              <c:pt idx="363">
                <c:v>1</c:v>
              </c:pt>
              <c:pt idx="364">
                <c:v>1</c:v>
              </c:pt>
              <c:pt idx="365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0-447D-495B-9F5D-B84EB9467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2"/>
        <c:showNegBubbles val="0"/>
        <c:axId val="170640896"/>
        <c:axId val="170642816"/>
      </c:bubbleChart>
      <c:valAx>
        <c:axId val="170640896"/>
        <c:scaling>
          <c:orientation val="minMax"/>
          <c:max val="25"/>
          <c:min val="-5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denní průměrná teplota</a:t>
                </a:r>
              </a:p>
            </c:rich>
          </c:tx>
          <c:layout>
            <c:manualLayout>
              <c:xMode val="edge"/>
              <c:yMode val="edge"/>
              <c:x val="0.39964419291338582"/>
              <c:y val="0.8355276592812531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70642816"/>
        <c:crosses val="autoZero"/>
        <c:crossBetween val="midCat"/>
        <c:majorUnit val="3"/>
      </c:valAx>
      <c:valAx>
        <c:axId val="170642816"/>
        <c:scaling>
          <c:orientation val="minMax"/>
          <c:max val="6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množství </a:t>
                </a:r>
                <a:r>
                  <a:rPr lang="en-US" b="0"/>
                  <a:t> plynu (</a:t>
                </a:r>
                <a:r>
                  <a:rPr lang="cs-CZ" b="0"/>
                  <a:t>mil</a:t>
                </a:r>
                <a:r>
                  <a:rPr lang="en-US" b="0"/>
                  <a:t>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  <a:endParaRPr lang="cs-CZ" b="0"/>
              </a:p>
            </c:rich>
          </c:tx>
          <c:layout>
            <c:manualLayout>
              <c:xMode val="edge"/>
              <c:yMode val="edge"/>
              <c:x val="3.8675032808398943E-2"/>
              <c:y val="0.3390960855430064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70640896"/>
        <c:crossesAt val="-20"/>
        <c:crossBetween val="midCat"/>
        <c:majorUnit val="5"/>
      </c:valAx>
      <c:spPr>
        <a:ln>
          <a:noFill/>
        </a:ln>
      </c:spPr>
    </c:plotArea>
    <c:plotVisOnly val="1"/>
    <c:dispBlanksAs val="gap"/>
    <c:showDLblsOverMax val="0"/>
  </c:chart>
  <c:spPr>
    <a:ln w="25400">
      <a:solidFill>
        <a:schemeClr val="bg1"/>
      </a:solidFill>
    </a:ln>
  </c:spPr>
  <c:txPr>
    <a:bodyPr/>
    <a:lstStyle/>
    <a:p>
      <a:pPr>
        <a:defRPr sz="800">
          <a:latin typeface="+mn-lt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800" b="0"/>
            </a:pPr>
            <a:r>
              <a:rPr lang="cs-CZ" sz="800" b="0"/>
              <a:t>Podíly maximálních denních spotřeb plynu na největší denní spotřebě (rok 2012) za posledních deset let</a:t>
            </a:r>
          </a:p>
        </c:rich>
      </c:tx>
      <c:layout>
        <c:manualLayout>
          <c:xMode val="edge"/>
          <c:yMode val="edge"/>
          <c:x val="0.14011911030561305"/>
          <c:y val="3.92547864032333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016628458321591"/>
          <c:y val="0.12307689467811261"/>
          <c:w val="0.8247444504627307"/>
          <c:h val="0.7037431364024282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'6.7'!$D$21</c:f>
              <c:strCache>
                <c:ptCount val="1"/>
                <c:pt idx="0">
                  <c:v>Maximální spotřeba plynu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DAAD-433C-A659-406B2F30B4B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DAAD-433C-A659-406B2F30B4B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DAAD-433C-A659-406B2F30B4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'6.7'!$C$22:$C$31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'6.7'!$D$22:$D$31</c:f>
              <c:numCache>
                <c:formatCode>0.0</c:formatCode>
                <c:ptCount val="10"/>
                <c:pt idx="0">
                  <c:v>52.8</c:v>
                </c:pt>
                <c:pt idx="1">
                  <c:v>61.6</c:v>
                </c:pt>
                <c:pt idx="2">
                  <c:v>47.333075975303558</c:v>
                </c:pt>
                <c:pt idx="3">
                  <c:v>44.959295144984566</c:v>
                </c:pt>
                <c:pt idx="4">
                  <c:v>42.621557004484409</c:v>
                </c:pt>
                <c:pt idx="5">
                  <c:v>49.288893022251862</c:v>
                </c:pt>
                <c:pt idx="6">
                  <c:v>54.886108595098101</c:v>
                </c:pt>
                <c:pt idx="7">
                  <c:v>55.898593761343584</c:v>
                </c:pt>
                <c:pt idx="8">
                  <c:v>50.80354749922563</c:v>
                </c:pt>
                <c:pt idx="9">
                  <c:v>47.306818891744392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AD-433C-A659-406B2F30B4B2}"/>
            </c:ext>
          </c:extLst>
        </c:ser>
        <c:ser>
          <c:idx val="1"/>
          <c:order val="1"/>
          <c:tx>
            <c:strRef>
              <c:f>'6.7'!$E$21</c:f>
              <c:strCache>
                <c:ptCount val="1"/>
              </c:strCache>
            </c:strRef>
          </c:tx>
          <c:spPr>
            <a:noFill/>
          </c:spPr>
          <c:invertIfNegative val="0"/>
          <c:cat>
            <c:numRef>
              <c:f>'6.7'!$C$22:$C$31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'6.7'!$E$22:$E$31</c:f>
              <c:numCache>
                <c:formatCode>0.0</c:formatCode>
                <c:ptCount val="10"/>
                <c:pt idx="0">
                  <c:v>8.8000000000000043</c:v>
                </c:pt>
                <c:pt idx="1">
                  <c:v>0</c:v>
                </c:pt>
                <c:pt idx="2">
                  <c:v>14.266924024696443</c:v>
                </c:pt>
                <c:pt idx="3">
                  <c:v>16.640704855015436</c:v>
                </c:pt>
                <c:pt idx="4">
                  <c:v>18.978442995515593</c:v>
                </c:pt>
                <c:pt idx="5">
                  <c:v>12.311106977748139</c:v>
                </c:pt>
                <c:pt idx="6">
                  <c:v>6.7138914049019007</c:v>
                </c:pt>
                <c:pt idx="7">
                  <c:v>5.7014062386564177</c:v>
                </c:pt>
                <c:pt idx="8">
                  <c:v>10.796452500774372</c:v>
                </c:pt>
                <c:pt idx="9">
                  <c:v>14.29318110825561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AD-433C-A659-406B2F30B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0719104"/>
        <c:axId val="170720640"/>
      </c:barChart>
      <c:catAx>
        <c:axId val="17071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0720640"/>
        <c:crosses val="autoZero"/>
        <c:auto val="1"/>
        <c:lblAlgn val="ctr"/>
        <c:lblOffset val="100"/>
        <c:noMultiLvlLbl val="0"/>
      </c:catAx>
      <c:valAx>
        <c:axId val="1707206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mil. m</a:t>
                </a:r>
                <a:r>
                  <a:rPr lang="en-US" b="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0.94726801451529286"/>
              <c:y val="0.4260219313076663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crossAx val="1707191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2533462386969E-2"/>
          <c:y val="2.3186185094520449E-2"/>
          <c:w val="0.90669938517959225"/>
          <c:h val="0.700896559895730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'7.1'!$B$7</c:f>
              <c:strCache>
                <c:ptCount val="1"/>
                <c:pt idx="0">
                  <c:v> PP Distribuce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numRef>
              <c:f>'7.1'!$A$8:$A$31</c:f>
              <c:numCache>
                <c:formatCode>h:mm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0.45833333333333298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  <c:pt idx="12">
                  <c:v>0.79166666666666696</c:v>
                </c:pt>
                <c:pt idx="13">
                  <c:v>0.83333333333333304</c:v>
                </c:pt>
                <c:pt idx="14">
                  <c:v>0.875</c:v>
                </c:pt>
                <c:pt idx="15">
                  <c:v>0.91666666666666696</c:v>
                </c:pt>
                <c:pt idx="16">
                  <c:v>0.95833333333333304</c:v>
                </c:pt>
                <c:pt idx="17">
                  <c:v>1</c:v>
                </c:pt>
                <c:pt idx="18">
                  <c:v>1.0416666666666701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1.1666666666666701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'7.1'!$B$8:$B$31</c:f>
              <c:numCache>
                <c:formatCode>#,##0.0</c:formatCode>
                <c:ptCount val="24"/>
                <c:pt idx="0">
                  <c:v>250.37205699120673</c:v>
                </c:pt>
                <c:pt idx="1">
                  <c:v>259.47005699120672</c:v>
                </c:pt>
                <c:pt idx="2">
                  <c:v>255.46205699120674</c:v>
                </c:pt>
                <c:pt idx="3">
                  <c:v>239.69205699120675</c:v>
                </c:pt>
                <c:pt idx="4">
                  <c:v>227.20205699120675</c:v>
                </c:pt>
                <c:pt idx="5">
                  <c:v>220.23205699120675</c:v>
                </c:pt>
                <c:pt idx="6">
                  <c:v>214.31805699120673</c:v>
                </c:pt>
                <c:pt idx="7">
                  <c:v>208.71805699120674</c:v>
                </c:pt>
                <c:pt idx="8">
                  <c:v>208.60105699120675</c:v>
                </c:pt>
                <c:pt idx="9">
                  <c:v>212.94405699120674</c:v>
                </c:pt>
                <c:pt idx="10">
                  <c:v>225.74505699120675</c:v>
                </c:pt>
                <c:pt idx="11">
                  <c:v>233.99805699120674</c:v>
                </c:pt>
                <c:pt idx="12">
                  <c:v>238.40005699120675</c:v>
                </c:pt>
                <c:pt idx="13">
                  <c:v>236.62405699120674</c:v>
                </c:pt>
                <c:pt idx="14">
                  <c:v>231.97205699120676</c:v>
                </c:pt>
                <c:pt idx="15">
                  <c:v>215.04805699120675</c:v>
                </c:pt>
                <c:pt idx="16">
                  <c:v>191.42205699120674</c:v>
                </c:pt>
                <c:pt idx="17">
                  <c:v>170.84505699120675</c:v>
                </c:pt>
                <c:pt idx="18">
                  <c:v>164.73305699120675</c:v>
                </c:pt>
                <c:pt idx="19">
                  <c:v>162.79105699120674</c:v>
                </c:pt>
                <c:pt idx="20">
                  <c:v>164.68305699120674</c:v>
                </c:pt>
                <c:pt idx="21">
                  <c:v>170.33905699120675</c:v>
                </c:pt>
                <c:pt idx="22">
                  <c:v>182.95105699120674</c:v>
                </c:pt>
                <c:pt idx="23">
                  <c:v>212.32305699120676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D7-4F7F-9225-1F3EAF4A3E95}"/>
            </c:ext>
          </c:extLst>
        </c:ser>
        <c:ser>
          <c:idx val="1"/>
          <c:order val="1"/>
          <c:tx>
            <c:strRef>
              <c:f>'7.1'!$C$7</c:f>
              <c:strCache>
                <c:ptCount val="1"/>
                <c:pt idx="0">
                  <c:v> GasNet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'7.1'!$A$8:$A$31</c:f>
              <c:numCache>
                <c:formatCode>h:mm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0.45833333333333298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  <c:pt idx="12">
                  <c:v>0.79166666666666696</c:v>
                </c:pt>
                <c:pt idx="13">
                  <c:v>0.83333333333333304</c:v>
                </c:pt>
                <c:pt idx="14">
                  <c:v>0.875</c:v>
                </c:pt>
                <c:pt idx="15">
                  <c:v>0.91666666666666696</c:v>
                </c:pt>
                <c:pt idx="16">
                  <c:v>0.95833333333333304</c:v>
                </c:pt>
                <c:pt idx="17">
                  <c:v>1</c:v>
                </c:pt>
                <c:pt idx="18">
                  <c:v>1.0416666666666701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1.1666666666666701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'7.1'!$C$8:$C$31</c:f>
              <c:numCache>
                <c:formatCode>#,##0.0</c:formatCode>
                <c:ptCount val="24"/>
                <c:pt idx="0">
                  <c:v>1535.8470458816014</c:v>
                </c:pt>
                <c:pt idx="1">
                  <c:v>1639.7820458816013</c:v>
                </c:pt>
                <c:pt idx="2">
                  <c:v>1653.9640458816014</c:v>
                </c:pt>
                <c:pt idx="3">
                  <c:v>1596.6280458816013</c:v>
                </c:pt>
                <c:pt idx="4">
                  <c:v>1542.2040458816014</c:v>
                </c:pt>
                <c:pt idx="5">
                  <c:v>1484.4680458816013</c:v>
                </c:pt>
                <c:pt idx="6">
                  <c:v>1456.6860458816013</c:v>
                </c:pt>
                <c:pt idx="7">
                  <c:v>1424.5650458816012</c:v>
                </c:pt>
                <c:pt idx="8">
                  <c:v>1402.6560458816014</c:v>
                </c:pt>
                <c:pt idx="9">
                  <c:v>1419.7550458816013</c:v>
                </c:pt>
                <c:pt idx="10">
                  <c:v>1465.6580458816013</c:v>
                </c:pt>
                <c:pt idx="11">
                  <c:v>1489.8570458816014</c:v>
                </c:pt>
                <c:pt idx="12">
                  <c:v>1487.5700458816013</c:v>
                </c:pt>
                <c:pt idx="13">
                  <c:v>1483.6230458816012</c:v>
                </c:pt>
                <c:pt idx="14">
                  <c:v>1458.1180458816013</c:v>
                </c:pt>
                <c:pt idx="15">
                  <c:v>1377.7540458816013</c:v>
                </c:pt>
                <c:pt idx="16">
                  <c:v>1257.8050458816012</c:v>
                </c:pt>
                <c:pt idx="17">
                  <c:v>1131.7260458816013</c:v>
                </c:pt>
                <c:pt idx="18">
                  <c:v>1077.9010458816012</c:v>
                </c:pt>
                <c:pt idx="19">
                  <c:v>1066.1360458816014</c:v>
                </c:pt>
                <c:pt idx="20">
                  <c:v>1080.8240458816013</c:v>
                </c:pt>
                <c:pt idx="21">
                  <c:v>1121.7680458816012</c:v>
                </c:pt>
                <c:pt idx="22">
                  <c:v>1218.8700458816013</c:v>
                </c:pt>
                <c:pt idx="23">
                  <c:v>1399.3010458816013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D7-4F7F-9225-1F3EAF4A3E95}"/>
            </c:ext>
          </c:extLst>
        </c:ser>
        <c:ser>
          <c:idx val="2"/>
          <c:order val="2"/>
          <c:tx>
            <c:strRef>
              <c:f>'7.1'!$D$7</c:f>
              <c:strCache>
                <c:ptCount val="1"/>
                <c:pt idx="0">
                  <c:v> E.ON Distribuce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'7.1'!$A$8:$A$31</c:f>
              <c:numCache>
                <c:formatCode>h:mm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0.45833333333333298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  <c:pt idx="12">
                  <c:v>0.79166666666666696</c:v>
                </c:pt>
                <c:pt idx="13">
                  <c:v>0.83333333333333304</c:v>
                </c:pt>
                <c:pt idx="14">
                  <c:v>0.875</c:v>
                </c:pt>
                <c:pt idx="15">
                  <c:v>0.91666666666666696</c:v>
                </c:pt>
                <c:pt idx="16">
                  <c:v>0.95833333333333304</c:v>
                </c:pt>
                <c:pt idx="17">
                  <c:v>1</c:v>
                </c:pt>
                <c:pt idx="18">
                  <c:v>1.0416666666666701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1.1666666666666701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'7.1'!$D$8:$D$31</c:f>
              <c:numCache>
                <c:formatCode>#,##0.0</c:formatCode>
                <c:ptCount val="24"/>
                <c:pt idx="0">
                  <c:v>82.718877802315788</c:v>
                </c:pt>
                <c:pt idx="1">
                  <c:v>93.425877802315796</c:v>
                </c:pt>
                <c:pt idx="2">
                  <c:v>88.065877802315796</c:v>
                </c:pt>
                <c:pt idx="3">
                  <c:v>84.457877802315792</c:v>
                </c:pt>
                <c:pt idx="4">
                  <c:v>84.747877802315799</c:v>
                </c:pt>
                <c:pt idx="5">
                  <c:v>81.148877802315795</c:v>
                </c:pt>
                <c:pt idx="6">
                  <c:v>75.586877802315797</c:v>
                </c:pt>
                <c:pt idx="7">
                  <c:v>78.008877802315794</c:v>
                </c:pt>
                <c:pt idx="8">
                  <c:v>80.633877802315794</c:v>
                </c:pt>
                <c:pt idx="9">
                  <c:v>78.470877802315798</c:v>
                </c:pt>
                <c:pt idx="10">
                  <c:v>74.733877802315789</c:v>
                </c:pt>
                <c:pt idx="11">
                  <c:v>75.680877802315791</c:v>
                </c:pt>
                <c:pt idx="12">
                  <c:v>80.181877802315796</c:v>
                </c:pt>
                <c:pt idx="13">
                  <c:v>77.887877802315799</c:v>
                </c:pt>
                <c:pt idx="14">
                  <c:v>73.335877802315792</c:v>
                </c:pt>
                <c:pt idx="15">
                  <c:v>65.551877802315801</c:v>
                </c:pt>
                <c:pt idx="16">
                  <c:v>58.771877802315785</c:v>
                </c:pt>
                <c:pt idx="17">
                  <c:v>48.188877802315787</c:v>
                </c:pt>
                <c:pt idx="18">
                  <c:v>44.686877802315784</c:v>
                </c:pt>
                <c:pt idx="19">
                  <c:v>50.782877802315788</c:v>
                </c:pt>
                <c:pt idx="20">
                  <c:v>50.778877802315783</c:v>
                </c:pt>
                <c:pt idx="21">
                  <c:v>49.986877802315789</c:v>
                </c:pt>
                <c:pt idx="22">
                  <c:v>57.159877802315783</c:v>
                </c:pt>
                <c:pt idx="23">
                  <c:v>81.7868778023158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D7-4F7F-9225-1F3EAF4A3E95}"/>
            </c:ext>
          </c:extLst>
        </c:ser>
        <c:ser>
          <c:idx val="3"/>
          <c:order val="3"/>
          <c:tx>
            <c:strRef>
              <c:f>'7.1'!$E$7</c:f>
              <c:strCache>
                <c:ptCount val="1"/>
                <c:pt idx="0">
                  <c:v> Ostatní 
 společnosti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cat>
            <c:numRef>
              <c:f>'7.1'!$A$8:$A$31</c:f>
              <c:numCache>
                <c:formatCode>h:mm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0.45833333333333298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  <c:pt idx="12">
                  <c:v>0.79166666666666696</c:v>
                </c:pt>
                <c:pt idx="13">
                  <c:v>0.83333333333333304</c:v>
                </c:pt>
                <c:pt idx="14">
                  <c:v>0.875</c:v>
                </c:pt>
                <c:pt idx="15">
                  <c:v>0.91666666666666696</c:v>
                </c:pt>
                <c:pt idx="16">
                  <c:v>0.95833333333333304</c:v>
                </c:pt>
                <c:pt idx="17">
                  <c:v>1</c:v>
                </c:pt>
                <c:pt idx="18">
                  <c:v>1.0416666666666701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1.1666666666666701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'7.1'!$E$8:$E$31</c:f>
              <c:numCache>
                <c:formatCode>#,##0.0</c:formatCode>
                <c:ptCount val="24"/>
                <c:pt idx="0">
                  <c:v>148.44104301075251</c:v>
                </c:pt>
                <c:pt idx="1">
                  <c:v>150.44104301075251</c:v>
                </c:pt>
                <c:pt idx="2">
                  <c:v>145.44104301075251</c:v>
                </c:pt>
                <c:pt idx="3">
                  <c:v>145.44104301075251</c:v>
                </c:pt>
                <c:pt idx="4">
                  <c:v>148.44104301075251</c:v>
                </c:pt>
                <c:pt idx="5">
                  <c:v>150.44104301075251</c:v>
                </c:pt>
                <c:pt idx="6">
                  <c:v>153.44104301075251</c:v>
                </c:pt>
                <c:pt idx="7">
                  <c:v>155.44104301075251</c:v>
                </c:pt>
                <c:pt idx="8">
                  <c:v>154.44104301075251</c:v>
                </c:pt>
                <c:pt idx="9">
                  <c:v>153.44104301075251</c:v>
                </c:pt>
                <c:pt idx="10">
                  <c:v>154.44104301075251</c:v>
                </c:pt>
                <c:pt idx="11">
                  <c:v>155.44104301075251</c:v>
                </c:pt>
                <c:pt idx="12">
                  <c:v>154.44104301075251</c:v>
                </c:pt>
                <c:pt idx="13">
                  <c:v>156.44104301075251</c:v>
                </c:pt>
                <c:pt idx="14">
                  <c:v>156.44104301075251</c:v>
                </c:pt>
                <c:pt idx="15">
                  <c:v>155.44104301075251</c:v>
                </c:pt>
                <c:pt idx="16">
                  <c:v>158.44104301075251</c:v>
                </c:pt>
                <c:pt idx="17">
                  <c:v>157.44104301075251</c:v>
                </c:pt>
                <c:pt idx="18">
                  <c:v>156.44104301075251</c:v>
                </c:pt>
                <c:pt idx="19">
                  <c:v>156.44104301075251</c:v>
                </c:pt>
                <c:pt idx="20">
                  <c:v>156.44104301075251</c:v>
                </c:pt>
                <c:pt idx="21">
                  <c:v>156.44104301075251</c:v>
                </c:pt>
                <c:pt idx="22">
                  <c:v>156.44104301075251</c:v>
                </c:pt>
                <c:pt idx="23">
                  <c:v>157.44104301075251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D7-4F7F-9225-1F3EAF4A3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71347968"/>
        <c:axId val="171349504"/>
      </c:barChart>
      <c:catAx>
        <c:axId val="171347968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1349504"/>
        <c:crosses val="autoZero"/>
        <c:auto val="1"/>
        <c:lblAlgn val="ctr"/>
        <c:lblOffset val="100"/>
        <c:noMultiLvlLbl val="0"/>
      </c:catAx>
      <c:valAx>
        <c:axId val="171349504"/>
        <c:scaling>
          <c:orientation val="minMax"/>
          <c:max val="2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1347968"/>
        <c:crosses val="autoZero"/>
        <c:crossBetween val="between"/>
        <c:majorUnit val="300"/>
      </c:valAx>
    </c:plotArea>
    <c:legend>
      <c:legendPos val="b"/>
      <c:layout>
        <c:manualLayout>
          <c:xMode val="edge"/>
          <c:yMode val="edge"/>
          <c:x val="0.26854789917429478"/>
          <c:y val="0.8672361080772607"/>
          <c:w val="0.45909725100151955"/>
          <c:h val="0.1225271656116927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'7.2'!$N$4</c:f>
              <c:strCache>
                <c:ptCount val="1"/>
                <c:pt idx="0">
                  <c:v>do ČR</c:v>
                </c:pt>
              </c:strCache>
            </c:strRef>
          </c:tx>
          <c:invertIfNegative val="0"/>
          <c:cat>
            <c:numRef>
              <c:f>'7.2'!$M$5:$M$28</c:f>
              <c:numCache>
                <c:formatCode>h:mm;@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0.374999999999999</c:v>
                </c:pt>
                <c:pt idx="3">
                  <c:v>0.41666666666666602</c:v>
                </c:pt>
                <c:pt idx="4">
                  <c:v>0.45833333333333198</c:v>
                </c:pt>
                <c:pt idx="5">
                  <c:v>0.499999999999998</c:v>
                </c:pt>
                <c:pt idx="6">
                  <c:v>0.54166666666666496</c:v>
                </c:pt>
                <c:pt idx="7">
                  <c:v>0.58333333333333104</c:v>
                </c:pt>
                <c:pt idx="8">
                  <c:v>0.624999999999997</c:v>
                </c:pt>
                <c:pt idx="9">
                  <c:v>0.66666666666666397</c:v>
                </c:pt>
                <c:pt idx="10">
                  <c:v>0.70833333333333004</c:v>
                </c:pt>
                <c:pt idx="11">
                  <c:v>0.749999999999996</c:v>
                </c:pt>
                <c:pt idx="12">
                  <c:v>0.79166666666666297</c:v>
                </c:pt>
                <c:pt idx="13">
                  <c:v>0.83333333333332904</c:v>
                </c:pt>
                <c:pt idx="14">
                  <c:v>0.874999999999995</c:v>
                </c:pt>
                <c:pt idx="15">
                  <c:v>0.91666666666666097</c:v>
                </c:pt>
                <c:pt idx="16">
                  <c:v>0.95833333333332804</c:v>
                </c:pt>
                <c:pt idx="17">
                  <c:v>0.999999999999994</c:v>
                </c:pt>
                <c:pt idx="18">
                  <c:v>1.0416666666666601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1.1666666666666601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'7.2'!$N$5:$N$28</c:f>
              <c:numCache>
                <c:formatCode>0.0</c:formatCode>
                <c:ptCount val="24"/>
                <c:pt idx="0">
                  <c:v>5615.8678839767617</c:v>
                </c:pt>
                <c:pt idx="1">
                  <c:v>5615.8678839767617</c:v>
                </c:pt>
                <c:pt idx="2">
                  <c:v>5615.8678839767617</c:v>
                </c:pt>
                <c:pt idx="3">
                  <c:v>5615.8678839767617</c:v>
                </c:pt>
                <c:pt idx="4">
                  <c:v>5615.8678839767617</c:v>
                </c:pt>
                <c:pt idx="5">
                  <c:v>5615.8678839767617</c:v>
                </c:pt>
                <c:pt idx="6">
                  <c:v>5615.8678839767617</c:v>
                </c:pt>
                <c:pt idx="7">
                  <c:v>5615.8678839767617</c:v>
                </c:pt>
                <c:pt idx="8">
                  <c:v>5615.8678839767617</c:v>
                </c:pt>
                <c:pt idx="9">
                  <c:v>5615.8678839767617</c:v>
                </c:pt>
                <c:pt idx="10">
                  <c:v>5615.8678839767617</c:v>
                </c:pt>
                <c:pt idx="11">
                  <c:v>5615.8678839767617</c:v>
                </c:pt>
                <c:pt idx="12">
                  <c:v>5615.8678839767617</c:v>
                </c:pt>
                <c:pt idx="13">
                  <c:v>5615.8678839767617</c:v>
                </c:pt>
                <c:pt idx="14">
                  <c:v>5615.8678839767617</c:v>
                </c:pt>
                <c:pt idx="15">
                  <c:v>5615.8678839767617</c:v>
                </c:pt>
                <c:pt idx="16">
                  <c:v>5615.8678839767617</c:v>
                </c:pt>
                <c:pt idx="17">
                  <c:v>5615.8678839767617</c:v>
                </c:pt>
                <c:pt idx="18">
                  <c:v>5615.8678839767617</c:v>
                </c:pt>
                <c:pt idx="19">
                  <c:v>5615.8678839767617</c:v>
                </c:pt>
                <c:pt idx="20">
                  <c:v>5615.8678839767617</c:v>
                </c:pt>
                <c:pt idx="21">
                  <c:v>5615.8678839767617</c:v>
                </c:pt>
                <c:pt idx="22">
                  <c:v>5615.8678839767617</c:v>
                </c:pt>
                <c:pt idx="23">
                  <c:v>5615.8678839767617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5-49B9-B78D-68D74D7E5179}"/>
            </c:ext>
          </c:extLst>
        </c:ser>
        <c:ser>
          <c:idx val="1"/>
          <c:order val="1"/>
          <c:tx>
            <c:strRef>
              <c:f>'7.2'!$O$4</c:f>
              <c:strCache>
                <c:ptCount val="1"/>
                <c:pt idx="0">
                  <c:v>z ČR</c:v>
                </c:pt>
              </c:strCache>
            </c:strRef>
          </c:tx>
          <c:invertIfNegative val="0"/>
          <c:cat>
            <c:numRef>
              <c:f>'7.2'!$M$5:$M$28</c:f>
              <c:numCache>
                <c:formatCode>h:mm;@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0.374999999999999</c:v>
                </c:pt>
                <c:pt idx="3">
                  <c:v>0.41666666666666602</c:v>
                </c:pt>
                <c:pt idx="4">
                  <c:v>0.45833333333333198</c:v>
                </c:pt>
                <c:pt idx="5">
                  <c:v>0.499999999999998</c:v>
                </c:pt>
                <c:pt idx="6">
                  <c:v>0.54166666666666496</c:v>
                </c:pt>
                <c:pt idx="7">
                  <c:v>0.58333333333333104</c:v>
                </c:pt>
                <c:pt idx="8">
                  <c:v>0.624999999999997</c:v>
                </c:pt>
                <c:pt idx="9">
                  <c:v>0.66666666666666397</c:v>
                </c:pt>
                <c:pt idx="10">
                  <c:v>0.70833333333333004</c:v>
                </c:pt>
                <c:pt idx="11">
                  <c:v>0.749999999999996</c:v>
                </c:pt>
                <c:pt idx="12">
                  <c:v>0.79166666666666297</c:v>
                </c:pt>
                <c:pt idx="13">
                  <c:v>0.83333333333332904</c:v>
                </c:pt>
                <c:pt idx="14">
                  <c:v>0.874999999999995</c:v>
                </c:pt>
                <c:pt idx="15">
                  <c:v>0.91666666666666097</c:v>
                </c:pt>
                <c:pt idx="16">
                  <c:v>0.95833333333332804</c:v>
                </c:pt>
                <c:pt idx="17">
                  <c:v>0.999999999999994</c:v>
                </c:pt>
                <c:pt idx="18">
                  <c:v>1.0416666666666601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1.1666666666666601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'7.2'!$O$5:$O$28</c:f>
              <c:numCache>
                <c:formatCode>0.0</c:formatCode>
                <c:ptCount val="24"/>
                <c:pt idx="0">
                  <c:v>-4991.0506624680274</c:v>
                </c:pt>
                <c:pt idx="1">
                  <c:v>-4991.0506624680274</c:v>
                </c:pt>
                <c:pt idx="2">
                  <c:v>-4991.0506624680274</c:v>
                </c:pt>
                <c:pt idx="3">
                  <c:v>-4991.0506624680274</c:v>
                </c:pt>
                <c:pt idx="4">
                  <c:v>-4991.0506624680274</c:v>
                </c:pt>
                <c:pt idx="5">
                  <c:v>-4991.0506624680274</c:v>
                </c:pt>
                <c:pt idx="6">
                  <c:v>-4991.0506624680274</c:v>
                </c:pt>
                <c:pt idx="7">
                  <c:v>-4991.0506624680274</c:v>
                </c:pt>
                <c:pt idx="8">
                  <c:v>-4991.0506624680274</c:v>
                </c:pt>
                <c:pt idx="9">
                  <c:v>-4991.0506624680274</c:v>
                </c:pt>
                <c:pt idx="10">
                  <c:v>-4991.0506624680274</c:v>
                </c:pt>
                <c:pt idx="11">
                  <c:v>-4991.0506624680274</c:v>
                </c:pt>
                <c:pt idx="12">
                  <c:v>-4991.0506624680274</c:v>
                </c:pt>
                <c:pt idx="13">
                  <c:v>-4991.0506624680274</c:v>
                </c:pt>
                <c:pt idx="14">
                  <c:v>-4991.0506624680274</c:v>
                </c:pt>
                <c:pt idx="15">
                  <c:v>-4991.0506624680274</c:v>
                </c:pt>
                <c:pt idx="16">
                  <c:v>-4991.0506624680274</c:v>
                </c:pt>
                <c:pt idx="17">
                  <c:v>-4991.0506624680274</c:v>
                </c:pt>
                <c:pt idx="18">
                  <c:v>-4991.0506624680274</c:v>
                </c:pt>
                <c:pt idx="19">
                  <c:v>-4991.0506624680274</c:v>
                </c:pt>
                <c:pt idx="20">
                  <c:v>-4991.0506624680274</c:v>
                </c:pt>
                <c:pt idx="21">
                  <c:v>-4991.0506624680274</c:v>
                </c:pt>
                <c:pt idx="22">
                  <c:v>-4991.0506624680274</c:v>
                </c:pt>
                <c:pt idx="23">
                  <c:v>-4991.0506624680274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5-49B9-B78D-68D74D7E5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58422912"/>
        <c:axId val="158424448"/>
      </c:barChart>
      <c:catAx>
        <c:axId val="158422912"/>
        <c:scaling>
          <c:orientation val="minMax"/>
        </c:scaling>
        <c:delete val="0"/>
        <c:axPos val="b"/>
        <c:numFmt formatCode="h:mm;@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cs-CZ"/>
          </a:p>
        </c:txPr>
        <c:crossAx val="158424448"/>
        <c:crosses val="autoZero"/>
        <c:auto val="1"/>
        <c:lblAlgn val="ctr"/>
        <c:lblOffset val="100"/>
        <c:noMultiLvlLbl val="0"/>
      </c:catAx>
      <c:valAx>
        <c:axId val="1584244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5842291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6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'7.2'!$P$4</c:f>
              <c:strCache>
                <c:ptCount val="1"/>
                <c:pt idx="0">
                  <c:v>ze ZP</c:v>
                </c:pt>
              </c:strCache>
            </c:strRef>
          </c:tx>
          <c:invertIfNegative val="0"/>
          <c:cat>
            <c:numRef>
              <c:f>'7.2'!$M$5:$M$28</c:f>
              <c:numCache>
                <c:formatCode>h:mm;@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0.374999999999999</c:v>
                </c:pt>
                <c:pt idx="3">
                  <c:v>0.41666666666666602</c:v>
                </c:pt>
                <c:pt idx="4">
                  <c:v>0.45833333333333198</c:v>
                </c:pt>
                <c:pt idx="5">
                  <c:v>0.499999999999998</c:v>
                </c:pt>
                <c:pt idx="6">
                  <c:v>0.54166666666666496</c:v>
                </c:pt>
                <c:pt idx="7">
                  <c:v>0.58333333333333104</c:v>
                </c:pt>
                <c:pt idx="8">
                  <c:v>0.624999999999997</c:v>
                </c:pt>
                <c:pt idx="9">
                  <c:v>0.66666666666666397</c:v>
                </c:pt>
                <c:pt idx="10">
                  <c:v>0.70833333333333004</c:v>
                </c:pt>
                <c:pt idx="11">
                  <c:v>0.749999999999996</c:v>
                </c:pt>
                <c:pt idx="12">
                  <c:v>0.79166666666666297</c:v>
                </c:pt>
                <c:pt idx="13">
                  <c:v>0.83333333333332904</c:v>
                </c:pt>
                <c:pt idx="14">
                  <c:v>0.874999999999995</c:v>
                </c:pt>
                <c:pt idx="15">
                  <c:v>0.91666666666666097</c:v>
                </c:pt>
                <c:pt idx="16">
                  <c:v>0.95833333333332804</c:v>
                </c:pt>
                <c:pt idx="17">
                  <c:v>0.999999999999994</c:v>
                </c:pt>
                <c:pt idx="18">
                  <c:v>1.0416666666666601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1.1666666666666601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'7.2'!$P$5:$P$28</c:f>
              <c:numCache>
                <c:formatCode>0.0</c:formatCode>
                <c:ptCount val="24"/>
                <c:pt idx="0">
                  <c:v>1099.7370000000001</c:v>
                </c:pt>
                <c:pt idx="1">
                  <c:v>1094.924</c:v>
                </c:pt>
                <c:pt idx="2">
                  <c:v>1125.1880000000001</c:v>
                </c:pt>
                <c:pt idx="3">
                  <c:v>1094.6400000000001</c:v>
                </c:pt>
                <c:pt idx="4">
                  <c:v>1106.3030000000001</c:v>
                </c:pt>
                <c:pt idx="5">
                  <c:v>1087.741</c:v>
                </c:pt>
                <c:pt idx="6">
                  <c:v>1076.33</c:v>
                </c:pt>
                <c:pt idx="7">
                  <c:v>1073.1849999999999</c:v>
                </c:pt>
                <c:pt idx="8">
                  <c:v>1061.2750000000001</c:v>
                </c:pt>
                <c:pt idx="9">
                  <c:v>1062.94</c:v>
                </c:pt>
                <c:pt idx="10">
                  <c:v>1069.848</c:v>
                </c:pt>
                <c:pt idx="11">
                  <c:v>1073.8309999999999</c:v>
                </c:pt>
                <c:pt idx="12">
                  <c:v>1074.7329999999999</c:v>
                </c:pt>
                <c:pt idx="13">
                  <c:v>1073.0630000000001</c:v>
                </c:pt>
                <c:pt idx="14">
                  <c:v>1075.056</c:v>
                </c:pt>
                <c:pt idx="15">
                  <c:v>1056.0640000000001</c:v>
                </c:pt>
                <c:pt idx="16">
                  <c:v>1042.2149999999999</c:v>
                </c:pt>
                <c:pt idx="17">
                  <c:v>1012.164</c:v>
                </c:pt>
                <c:pt idx="18">
                  <c:v>1009.27</c:v>
                </c:pt>
                <c:pt idx="19">
                  <c:v>1008.494</c:v>
                </c:pt>
                <c:pt idx="20">
                  <c:v>1011.383</c:v>
                </c:pt>
                <c:pt idx="21">
                  <c:v>1016.205</c:v>
                </c:pt>
                <c:pt idx="22">
                  <c:v>1029.08</c:v>
                </c:pt>
                <c:pt idx="23">
                  <c:v>1070.9100000000001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07-49FD-8A37-124D9F75BBFB}"/>
            </c:ext>
          </c:extLst>
        </c:ser>
        <c:ser>
          <c:idx val="1"/>
          <c:order val="1"/>
          <c:tx>
            <c:strRef>
              <c:f>'7.2'!$Q$4</c:f>
              <c:strCache>
                <c:ptCount val="1"/>
                <c:pt idx="0">
                  <c:v>do ZP</c:v>
                </c:pt>
              </c:strCache>
            </c:strRef>
          </c:tx>
          <c:invertIfNegative val="0"/>
          <c:cat>
            <c:numRef>
              <c:f>'7.2'!$M$5:$M$28</c:f>
              <c:numCache>
                <c:formatCode>h:mm;@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0.374999999999999</c:v>
                </c:pt>
                <c:pt idx="3">
                  <c:v>0.41666666666666602</c:v>
                </c:pt>
                <c:pt idx="4">
                  <c:v>0.45833333333333198</c:v>
                </c:pt>
                <c:pt idx="5">
                  <c:v>0.499999999999998</c:v>
                </c:pt>
                <c:pt idx="6">
                  <c:v>0.54166666666666496</c:v>
                </c:pt>
                <c:pt idx="7">
                  <c:v>0.58333333333333104</c:v>
                </c:pt>
                <c:pt idx="8">
                  <c:v>0.624999999999997</c:v>
                </c:pt>
                <c:pt idx="9">
                  <c:v>0.66666666666666397</c:v>
                </c:pt>
                <c:pt idx="10">
                  <c:v>0.70833333333333004</c:v>
                </c:pt>
                <c:pt idx="11">
                  <c:v>0.749999999999996</c:v>
                </c:pt>
                <c:pt idx="12">
                  <c:v>0.79166666666666297</c:v>
                </c:pt>
                <c:pt idx="13">
                  <c:v>0.83333333333332904</c:v>
                </c:pt>
                <c:pt idx="14">
                  <c:v>0.874999999999995</c:v>
                </c:pt>
                <c:pt idx="15">
                  <c:v>0.91666666666666097</c:v>
                </c:pt>
                <c:pt idx="16">
                  <c:v>0.95833333333332804</c:v>
                </c:pt>
                <c:pt idx="17">
                  <c:v>0.999999999999994</c:v>
                </c:pt>
                <c:pt idx="18">
                  <c:v>1.0416666666666601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1.1666666666666601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'7.2'!$Q$5:$Q$28</c:f>
              <c:numCache>
                <c:formatCode>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07-49FD-8A37-124D9F75B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69485056"/>
        <c:axId val="169486592"/>
      </c:barChart>
      <c:catAx>
        <c:axId val="169485056"/>
        <c:scaling>
          <c:orientation val="minMax"/>
        </c:scaling>
        <c:delete val="0"/>
        <c:axPos val="b"/>
        <c:numFmt formatCode="h:mm;@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cs-CZ"/>
          </a:p>
        </c:txPr>
        <c:crossAx val="169486592"/>
        <c:crosses val="autoZero"/>
        <c:auto val="1"/>
        <c:lblAlgn val="ctr"/>
        <c:lblOffset val="100"/>
        <c:noMultiLvlLbl val="0"/>
      </c:catAx>
      <c:valAx>
        <c:axId val="1694865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94850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6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'7.2'!$R$4</c:f>
              <c:strCache>
                <c:ptCount val="1"/>
                <c:pt idx="0">
                  <c:v>Výroba plynu
 v ČR</c:v>
                </c:pt>
              </c:strCache>
            </c:strRef>
          </c:tx>
          <c:invertIfNegative val="0"/>
          <c:cat>
            <c:numRef>
              <c:f>'7.2'!$M$5:$M$28</c:f>
              <c:numCache>
                <c:formatCode>h:mm;@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0.374999999999999</c:v>
                </c:pt>
                <c:pt idx="3">
                  <c:v>0.41666666666666602</c:v>
                </c:pt>
                <c:pt idx="4">
                  <c:v>0.45833333333333198</c:v>
                </c:pt>
                <c:pt idx="5">
                  <c:v>0.499999999999998</c:v>
                </c:pt>
                <c:pt idx="6">
                  <c:v>0.54166666666666496</c:v>
                </c:pt>
                <c:pt idx="7">
                  <c:v>0.58333333333333104</c:v>
                </c:pt>
                <c:pt idx="8">
                  <c:v>0.624999999999997</c:v>
                </c:pt>
                <c:pt idx="9">
                  <c:v>0.66666666666666397</c:v>
                </c:pt>
                <c:pt idx="10">
                  <c:v>0.70833333333333004</c:v>
                </c:pt>
                <c:pt idx="11">
                  <c:v>0.749999999999996</c:v>
                </c:pt>
                <c:pt idx="12">
                  <c:v>0.79166666666666297</c:v>
                </c:pt>
                <c:pt idx="13">
                  <c:v>0.83333333333332904</c:v>
                </c:pt>
                <c:pt idx="14">
                  <c:v>0.874999999999995</c:v>
                </c:pt>
                <c:pt idx="15">
                  <c:v>0.91666666666666097</c:v>
                </c:pt>
                <c:pt idx="16">
                  <c:v>0.95833333333332804</c:v>
                </c:pt>
                <c:pt idx="17">
                  <c:v>0.999999999999994</c:v>
                </c:pt>
                <c:pt idx="18">
                  <c:v>1.0416666666666601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1.1666666666666601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'7.2'!$R$5:$R$28</c:f>
              <c:numCache>
                <c:formatCode>0.0</c:formatCode>
                <c:ptCount val="24"/>
                <c:pt idx="0">
                  <c:v>15.349095543048417</c:v>
                </c:pt>
                <c:pt idx="1">
                  <c:v>15.731095543048417</c:v>
                </c:pt>
                <c:pt idx="2">
                  <c:v>15.814095543048417</c:v>
                </c:pt>
                <c:pt idx="3">
                  <c:v>15.803095543048418</c:v>
                </c:pt>
                <c:pt idx="4">
                  <c:v>15.245095543048418</c:v>
                </c:pt>
                <c:pt idx="5">
                  <c:v>15.449095543048417</c:v>
                </c:pt>
                <c:pt idx="6">
                  <c:v>15.129095543048416</c:v>
                </c:pt>
                <c:pt idx="7">
                  <c:v>15.584095543048418</c:v>
                </c:pt>
                <c:pt idx="8">
                  <c:v>14.767095543048416</c:v>
                </c:pt>
                <c:pt idx="9">
                  <c:v>15.340095543048417</c:v>
                </c:pt>
                <c:pt idx="10">
                  <c:v>15.037095543048416</c:v>
                </c:pt>
                <c:pt idx="11">
                  <c:v>15.123095543048416</c:v>
                </c:pt>
                <c:pt idx="12">
                  <c:v>15.472095543048416</c:v>
                </c:pt>
                <c:pt idx="13">
                  <c:v>15.674095543048416</c:v>
                </c:pt>
                <c:pt idx="14">
                  <c:v>15.659095543048418</c:v>
                </c:pt>
                <c:pt idx="15">
                  <c:v>15.224095543048417</c:v>
                </c:pt>
                <c:pt idx="16">
                  <c:v>14.984095543048419</c:v>
                </c:pt>
                <c:pt idx="17">
                  <c:v>14.999095543048417</c:v>
                </c:pt>
                <c:pt idx="18">
                  <c:v>14.843095543048419</c:v>
                </c:pt>
                <c:pt idx="19">
                  <c:v>14.859095543048417</c:v>
                </c:pt>
                <c:pt idx="20">
                  <c:v>15.137095543048417</c:v>
                </c:pt>
                <c:pt idx="21">
                  <c:v>15.191095543048418</c:v>
                </c:pt>
                <c:pt idx="22">
                  <c:v>15.233095543048417</c:v>
                </c:pt>
                <c:pt idx="23">
                  <c:v>15.582095543048418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23-40A0-A426-F123EAD21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69539072"/>
        <c:axId val="169540608"/>
      </c:barChart>
      <c:catAx>
        <c:axId val="169539072"/>
        <c:scaling>
          <c:orientation val="minMax"/>
        </c:scaling>
        <c:delete val="0"/>
        <c:axPos val="b"/>
        <c:numFmt formatCode="h:mm;@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cs-CZ"/>
          </a:p>
        </c:txPr>
        <c:crossAx val="169540608"/>
        <c:crosses val="autoZero"/>
        <c:auto val="1"/>
        <c:lblAlgn val="ctr"/>
        <c:lblOffset val="100"/>
        <c:noMultiLvlLbl val="0"/>
      </c:catAx>
      <c:valAx>
        <c:axId val="1695406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9539072"/>
        <c:crosses val="autoZero"/>
        <c:crossBetween val="between"/>
        <c:majorUnit val="0.5"/>
      </c:valAx>
    </c:plotArea>
    <c:legend>
      <c:legendPos val="b"/>
      <c:layout>
        <c:manualLayout>
          <c:xMode val="edge"/>
          <c:yMode val="edge"/>
          <c:x val="0.35775594247902109"/>
          <c:y val="0.78809230925508178"/>
          <c:w val="0.35209374884477468"/>
          <c:h val="0.188308848760534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6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13032702388525"/>
          <c:y val="6.751112632660046E-2"/>
          <c:w val="0.79822802215620903"/>
          <c:h val="0.68161218484053143"/>
        </c:manualLayout>
      </c:layout>
      <c:lineChart>
        <c:grouping val="standard"/>
        <c:varyColors val="0"/>
        <c:ser>
          <c:idx val="0"/>
          <c:order val="0"/>
          <c:tx>
            <c:strRef>
              <c:f>'7.2'!$S$4</c:f>
              <c:strCache>
                <c:ptCount val="1"/>
                <c:pt idx="0">
                  <c:v>Spotřeba plynu v ČR</c:v>
                </c:pt>
              </c:strCache>
            </c:strRef>
          </c:tx>
          <c:spPr>
            <a:ln w="381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0-D11E-4903-AB67-5BDE1E13719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1-D11E-4903-AB67-5BDE1E13719D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02-D11E-4903-AB67-5BDE1E13719D}"/>
              </c:ext>
            </c:extLst>
          </c:dPt>
          <c:cat>
            <c:numRef>
              <c:f>'7.2'!$M$5:$M$28</c:f>
              <c:numCache>
                <c:formatCode>h:mm;@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0.374999999999999</c:v>
                </c:pt>
                <c:pt idx="3">
                  <c:v>0.41666666666666602</c:v>
                </c:pt>
                <c:pt idx="4">
                  <c:v>0.45833333333333198</c:v>
                </c:pt>
                <c:pt idx="5">
                  <c:v>0.499999999999998</c:v>
                </c:pt>
                <c:pt idx="6">
                  <c:v>0.54166666666666496</c:v>
                </c:pt>
                <c:pt idx="7">
                  <c:v>0.58333333333333104</c:v>
                </c:pt>
                <c:pt idx="8">
                  <c:v>0.624999999999997</c:v>
                </c:pt>
                <c:pt idx="9">
                  <c:v>0.66666666666666397</c:v>
                </c:pt>
                <c:pt idx="10">
                  <c:v>0.70833333333333004</c:v>
                </c:pt>
                <c:pt idx="11">
                  <c:v>0.749999999999996</c:v>
                </c:pt>
                <c:pt idx="12">
                  <c:v>0.79166666666666297</c:v>
                </c:pt>
                <c:pt idx="13">
                  <c:v>0.83333333333332904</c:v>
                </c:pt>
                <c:pt idx="14">
                  <c:v>0.874999999999995</c:v>
                </c:pt>
                <c:pt idx="15">
                  <c:v>0.91666666666666097</c:v>
                </c:pt>
                <c:pt idx="16">
                  <c:v>0.95833333333332804</c:v>
                </c:pt>
                <c:pt idx="17">
                  <c:v>0.999999999999994</c:v>
                </c:pt>
                <c:pt idx="18">
                  <c:v>1.0416666666666601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1.1666666666666601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'7.2'!$S$5:$S$28</c:f>
              <c:numCache>
                <c:formatCode>0.0</c:formatCode>
                <c:ptCount val="24"/>
                <c:pt idx="0">
                  <c:v>2017.3790236858765</c:v>
                </c:pt>
                <c:pt idx="1">
                  <c:v>2143.1190236858765</c:v>
                </c:pt>
                <c:pt idx="2">
                  <c:v>2142.9330236858764</c:v>
                </c:pt>
                <c:pt idx="3">
                  <c:v>2066.2190236858764</c:v>
                </c:pt>
                <c:pt idx="4">
                  <c:v>2002.5950236858764</c:v>
                </c:pt>
                <c:pt idx="5">
                  <c:v>1936.2900236858763</c:v>
                </c:pt>
                <c:pt idx="6">
                  <c:v>1900.0320236858763</c:v>
                </c:pt>
                <c:pt idx="7">
                  <c:v>1866.7330236858763</c:v>
                </c:pt>
                <c:pt idx="8">
                  <c:v>1846.3320236858763</c:v>
                </c:pt>
                <c:pt idx="9">
                  <c:v>1864.6110236858763</c:v>
                </c:pt>
                <c:pt idx="10">
                  <c:v>1920.5780236858766</c:v>
                </c:pt>
                <c:pt idx="11">
                  <c:v>1954.9770236858765</c:v>
                </c:pt>
                <c:pt idx="12">
                  <c:v>1960.5930236858765</c:v>
                </c:pt>
                <c:pt idx="13">
                  <c:v>1954.5760236858764</c:v>
                </c:pt>
                <c:pt idx="14">
                  <c:v>1919.8670236858763</c:v>
                </c:pt>
                <c:pt idx="15">
                  <c:v>1813.7950236858765</c:v>
                </c:pt>
                <c:pt idx="16">
                  <c:v>1666.4400236858764</c:v>
                </c:pt>
                <c:pt idx="17">
                  <c:v>1508.2010236858764</c:v>
                </c:pt>
                <c:pt idx="18">
                  <c:v>1443.7620236858763</c:v>
                </c:pt>
                <c:pt idx="19">
                  <c:v>1436.1510236858765</c:v>
                </c:pt>
                <c:pt idx="20">
                  <c:v>1452.7270236858762</c:v>
                </c:pt>
                <c:pt idx="21">
                  <c:v>1498.5350236858762</c:v>
                </c:pt>
                <c:pt idx="22">
                  <c:v>1615.4220236858764</c:v>
                </c:pt>
                <c:pt idx="23">
                  <c:v>1850.8520236858765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11E-4903-AB67-5BDE1E137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302272"/>
        <c:axId val="172184704"/>
      </c:lineChart>
      <c:lineChart>
        <c:grouping val="standard"/>
        <c:varyColors val="0"/>
        <c:ser>
          <c:idx val="1"/>
          <c:order val="1"/>
          <c:tx>
            <c:strRef>
              <c:f>'7.2'!$T$4</c:f>
              <c:strCache>
                <c:ptCount val="1"/>
                <c:pt idx="0">
                  <c:v>Teplota ČR</c:v>
                </c:pt>
              </c:strCache>
            </c:strRef>
          </c:tx>
          <c:spPr>
            <a:ln w="25400" cmpd="sng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'7.2'!$M$5:$M$28</c:f>
              <c:numCache>
                <c:formatCode>h:mm;@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0.374999999999999</c:v>
                </c:pt>
                <c:pt idx="3">
                  <c:v>0.41666666666666602</c:v>
                </c:pt>
                <c:pt idx="4">
                  <c:v>0.45833333333333198</c:v>
                </c:pt>
                <c:pt idx="5">
                  <c:v>0.499999999999998</c:v>
                </c:pt>
                <c:pt idx="6">
                  <c:v>0.54166666666666496</c:v>
                </c:pt>
                <c:pt idx="7">
                  <c:v>0.58333333333333104</c:v>
                </c:pt>
                <c:pt idx="8">
                  <c:v>0.624999999999997</c:v>
                </c:pt>
                <c:pt idx="9">
                  <c:v>0.66666666666666397</c:v>
                </c:pt>
                <c:pt idx="10">
                  <c:v>0.70833333333333004</c:v>
                </c:pt>
                <c:pt idx="11">
                  <c:v>0.749999999999996</c:v>
                </c:pt>
                <c:pt idx="12">
                  <c:v>0.79166666666666297</c:v>
                </c:pt>
                <c:pt idx="13">
                  <c:v>0.83333333333332904</c:v>
                </c:pt>
                <c:pt idx="14">
                  <c:v>0.874999999999995</c:v>
                </c:pt>
                <c:pt idx="15">
                  <c:v>0.91666666666666097</c:v>
                </c:pt>
                <c:pt idx="16">
                  <c:v>0.95833333333332804</c:v>
                </c:pt>
                <c:pt idx="17">
                  <c:v>0.999999999999994</c:v>
                </c:pt>
                <c:pt idx="18">
                  <c:v>1.0416666666666601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1.1666666666666601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'7.2'!$T$5:$T$28</c:f>
              <c:numCache>
                <c:formatCode>0.0</c:formatCode>
                <c:ptCount val="24"/>
                <c:pt idx="0">
                  <c:v>-4.7</c:v>
                </c:pt>
                <c:pt idx="1">
                  <c:v>-4.0999999999999996</c:v>
                </c:pt>
                <c:pt idx="2">
                  <c:v>-3.4</c:v>
                </c:pt>
                <c:pt idx="3">
                  <c:v>-2.5</c:v>
                </c:pt>
                <c:pt idx="4">
                  <c:v>-1.8</c:v>
                </c:pt>
                <c:pt idx="5">
                  <c:v>-1.6</c:v>
                </c:pt>
                <c:pt idx="6">
                  <c:v>-0.9</c:v>
                </c:pt>
                <c:pt idx="7">
                  <c:v>-0.8</c:v>
                </c:pt>
                <c:pt idx="8">
                  <c:v>-1</c:v>
                </c:pt>
                <c:pt idx="9">
                  <c:v>-1.1000000000000001</c:v>
                </c:pt>
                <c:pt idx="10">
                  <c:v>-1.5</c:v>
                </c:pt>
                <c:pt idx="11">
                  <c:v>-1.9</c:v>
                </c:pt>
                <c:pt idx="12">
                  <c:v>-2.1</c:v>
                </c:pt>
                <c:pt idx="13">
                  <c:v>-2.2000000000000002</c:v>
                </c:pt>
                <c:pt idx="14">
                  <c:v>-2.5</c:v>
                </c:pt>
                <c:pt idx="15">
                  <c:v>-2.8</c:v>
                </c:pt>
                <c:pt idx="16">
                  <c:v>-2.7</c:v>
                </c:pt>
                <c:pt idx="17">
                  <c:v>-2.5</c:v>
                </c:pt>
                <c:pt idx="18">
                  <c:v>-2.6</c:v>
                </c:pt>
                <c:pt idx="19">
                  <c:v>-2.8</c:v>
                </c:pt>
                <c:pt idx="20">
                  <c:v>-3.3</c:v>
                </c:pt>
                <c:pt idx="21">
                  <c:v>-3.5</c:v>
                </c:pt>
                <c:pt idx="22">
                  <c:v>-3.6</c:v>
                </c:pt>
                <c:pt idx="23">
                  <c:v>-3.9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11E-4903-AB67-5BDE1E137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86240"/>
        <c:axId val="172192128"/>
      </c:lineChart>
      <c:catAx>
        <c:axId val="171302272"/>
        <c:scaling>
          <c:orientation val="minMax"/>
        </c:scaling>
        <c:delete val="0"/>
        <c:axPos val="b"/>
        <c:majorGridlines/>
        <c:numFmt formatCode="h:mm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2184704"/>
        <c:crosses val="autoZero"/>
        <c:auto val="1"/>
        <c:lblAlgn val="ctr"/>
        <c:lblOffset val="100"/>
        <c:noMultiLvlLbl val="0"/>
      </c:catAx>
      <c:valAx>
        <c:axId val="172184704"/>
        <c:scaling>
          <c:orientation val="minMax"/>
          <c:max val="2300"/>
          <c:min val="1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71302272"/>
        <c:crosses val="autoZero"/>
        <c:crossBetween val="midCat"/>
        <c:majorUnit val="100"/>
      </c:valAx>
      <c:catAx>
        <c:axId val="172186240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172192128"/>
        <c:crosses val="autoZero"/>
        <c:auto val="1"/>
        <c:lblAlgn val="ctr"/>
        <c:lblOffset val="100"/>
        <c:noMultiLvlLbl val="0"/>
      </c:catAx>
      <c:valAx>
        <c:axId val="172192128"/>
        <c:scaling>
          <c:orientation val="minMax"/>
          <c:max val="0"/>
          <c:min val="-5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Průměrná teplota (°C)</a:t>
                </a:r>
              </a:p>
            </c:rich>
          </c:tx>
          <c:layout>
            <c:manualLayout>
              <c:xMode val="edge"/>
              <c:yMode val="edge"/>
              <c:x val="0.95868441223608114"/>
              <c:y val="0.27613374415154629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72186240"/>
        <c:crosses val="max"/>
        <c:crossBetween val="midCat"/>
        <c:majorUnit val="0.5"/>
      </c:valAx>
    </c:plotArea>
    <c:legend>
      <c:legendPos val="b"/>
      <c:layout>
        <c:manualLayout>
          <c:xMode val="edge"/>
          <c:yMode val="edge"/>
          <c:x val="0.11374523866967884"/>
          <c:y val="0.88444277074061395"/>
          <c:w val="0.73714385980303998"/>
          <c:h val="0.11555722925938604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+mn-lt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'7.5'!$Q$30</c:f>
              <c:strCache>
                <c:ptCount val="1"/>
                <c:pt idx="0">
                  <c:v>Maximum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812-4D6C-B24A-BC868EA854A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812-4D6C-B24A-BC868EA854AE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812-4D6C-B24A-BC868EA854A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812-4D6C-B24A-BC868EA854A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812-4D6C-B24A-BC868EA854A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C812-4D6C-B24A-BC868EA854A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C812-4D6C-B24A-BC868EA854A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C812-4D6C-B24A-BC868EA854AE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C812-4D6C-B24A-BC868EA854A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C812-4D6C-B24A-BC868EA854AE}"/>
              </c:ext>
            </c:extLst>
          </c:dPt>
          <c:cat>
            <c:numRef>
              <c:f>'7.5'!$P$31:$P$40</c:f>
              <c:numCache>
                <c:formatCode>m/d/yyyy</c:formatCode>
                <c:ptCount val="10"/>
                <c:pt idx="0">
                  <c:v>40597</c:v>
                </c:pt>
                <c:pt idx="1">
                  <c:v>40945</c:v>
                </c:pt>
                <c:pt idx="2">
                  <c:v>41299</c:v>
                </c:pt>
                <c:pt idx="3">
                  <c:v>41666</c:v>
                </c:pt>
                <c:pt idx="4">
                  <c:v>42040</c:v>
                </c:pt>
                <c:pt idx="5">
                  <c:v>42388</c:v>
                </c:pt>
                <c:pt idx="6">
                  <c:v>42754</c:v>
                </c:pt>
                <c:pt idx="7">
                  <c:v>43158</c:v>
                </c:pt>
                <c:pt idx="8">
                  <c:v>43488</c:v>
                </c:pt>
                <c:pt idx="9">
                  <c:v>43851</c:v>
                </c:pt>
              </c:numCache>
            </c:numRef>
          </c:cat>
          <c:val>
            <c:numRef>
              <c:f>'7.5'!$Q$31:$Q$40</c:f>
              <c:numCache>
                <c:formatCode>#,##0.0</c:formatCode>
                <c:ptCount val="10"/>
                <c:pt idx="0">
                  <c:v>2599.8781200416665</c:v>
                </c:pt>
                <c:pt idx="1">
                  <c:v>2954.2884999999987</c:v>
                </c:pt>
                <c:pt idx="2">
                  <c:v>2232.7489989709816</c:v>
                </c:pt>
                <c:pt idx="3">
                  <c:v>2200.4136310410245</c:v>
                </c:pt>
                <c:pt idx="4">
                  <c:v>2147.9999567326845</c:v>
                </c:pt>
                <c:pt idx="5">
                  <c:v>2349.5470119980396</c:v>
                </c:pt>
                <c:pt idx="6">
                  <c:v>2638.7143164624217</c:v>
                </c:pt>
                <c:pt idx="7">
                  <c:v>2726.900301839607</c:v>
                </c:pt>
                <c:pt idx="8">
                  <c:v>2426.2663006680923</c:v>
                </c:pt>
                <c:pt idx="9">
                  <c:v>2143.1190236858765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812-4D6C-B24A-BC868EA85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1209856"/>
        <c:axId val="171211392"/>
      </c:barChart>
      <c:catAx>
        <c:axId val="17120985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1211392"/>
        <c:crosses val="autoZero"/>
        <c:auto val="0"/>
        <c:lblAlgn val="ctr"/>
        <c:lblOffset val="100"/>
        <c:tickLblSkip val="1"/>
        <c:noMultiLvlLbl val="0"/>
      </c:catAx>
      <c:valAx>
        <c:axId val="17121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="0"/>
                  <a:t>tis. m</a:t>
                </a:r>
                <a:r>
                  <a:rPr lang="cs-CZ" b="0" baseline="30000"/>
                  <a:t>3</a:t>
                </a:r>
                <a:r>
                  <a:rPr lang="cs-CZ" b="0"/>
                  <a:t>/hod</a:t>
                </a:r>
              </a:p>
            </c:rich>
          </c:tx>
          <c:layout>
            <c:manualLayout>
              <c:xMode val="edge"/>
              <c:yMode val="edge"/>
              <c:x val="1.0829364892262718E-2"/>
              <c:y val="0.40288715809378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120985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28666853824936"/>
          <c:y val="5.4624446179671028E-2"/>
          <c:w val="0.86475747407635162"/>
          <c:h val="0.6124069048115261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'7.5'!$O$52</c:f>
              <c:strCache>
                <c:ptCount val="1"/>
                <c:pt idx="0">
                  <c:v>Tok plynu ze zahraničí pro ČR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77B-46E0-849E-7970188DC77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77B-46E0-849E-7970188DC77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77B-46E0-849E-7970188DC77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77B-46E0-849E-7970188DC77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77B-46E0-849E-7970188DC777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77B-46E0-849E-7970188DC777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77B-46E0-849E-7970188DC777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77B-46E0-849E-7970188DC777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77B-46E0-849E-7970188DC77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77B-46E0-849E-7970188DC777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'7.5'!$P$51:$Y$51</c:f>
              <c:numCache>
                <c:formatCode>m/d/yyyy</c:formatCode>
                <c:ptCount val="10"/>
                <c:pt idx="0">
                  <c:v>40597</c:v>
                </c:pt>
                <c:pt idx="1">
                  <c:v>40945</c:v>
                </c:pt>
                <c:pt idx="2">
                  <c:v>41299</c:v>
                </c:pt>
                <c:pt idx="3">
                  <c:v>41666</c:v>
                </c:pt>
                <c:pt idx="4">
                  <c:v>42040</c:v>
                </c:pt>
                <c:pt idx="5">
                  <c:v>42388</c:v>
                </c:pt>
                <c:pt idx="6">
                  <c:v>42754</c:v>
                </c:pt>
                <c:pt idx="7">
                  <c:v>43158</c:v>
                </c:pt>
                <c:pt idx="8">
                  <c:v>43488</c:v>
                </c:pt>
                <c:pt idx="9">
                  <c:v>43851</c:v>
                </c:pt>
              </c:numCache>
            </c:numRef>
          </c:cat>
          <c:val>
            <c:numRef>
              <c:f>'7.5'!$P$52:$Y$52</c:f>
              <c:numCache>
                <c:formatCode>0.0%</c:formatCode>
                <c:ptCount val="10"/>
                <c:pt idx="0">
                  <c:v>0.45301787249990194</c:v>
                </c:pt>
                <c:pt idx="1">
                  <c:v>0.66202140241749996</c:v>
                </c:pt>
                <c:pt idx="2">
                  <c:v>0.32553948081675116</c:v>
                </c:pt>
                <c:pt idx="3">
                  <c:v>0.46520499753291761</c:v>
                </c:pt>
                <c:pt idx="4">
                  <c:v>0.45186174409141416</c:v>
                </c:pt>
                <c:pt idx="5">
                  <c:v>0.29742622452290635</c:v>
                </c:pt>
                <c:pt idx="6">
                  <c:v>0.2910969830200596</c:v>
                </c:pt>
                <c:pt idx="7">
                  <c:v>0.36273001765467117</c:v>
                </c:pt>
                <c:pt idx="8">
                  <c:v>0.23631194886093809</c:v>
                </c:pt>
                <c:pt idx="9">
                  <c:v>0.42664243466769042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77B-46E0-849E-7970188DC777}"/>
            </c:ext>
          </c:extLst>
        </c:ser>
        <c:ser>
          <c:idx val="1"/>
          <c:order val="1"/>
          <c:tx>
            <c:strRef>
              <c:f>'7.5'!$O$53</c:f>
              <c:strCache>
                <c:ptCount val="1"/>
                <c:pt idx="0">
                  <c:v>Tok plynu ze zásobníků plynu pro ČR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'7.5'!$P$51:$Y$51</c:f>
              <c:numCache>
                <c:formatCode>m/d/yyyy</c:formatCode>
                <c:ptCount val="10"/>
                <c:pt idx="0">
                  <c:v>40597</c:v>
                </c:pt>
                <c:pt idx="1">
                  <c:v>40945</c:v>
                </c:pt>
                <c:pt idx="2">
                  <c:v>41299</c:v>
                </c:pt>
                <c:pt idx="3">
                  <c:v>41666</c:v>
                </c:pt>
                <c:pt idx="4">
                  <c:v>42040</c:v>
                </c:pt>
                <c:pt idx="5">
                  <c:v>42388</c:v>
                </c:pt>
                <c:pt idx="6">
                  <c:v>42754</c:v>
                </c:pt>
                <c:pt idx="7">
                  <c:v>43158</c:v>
                </c:pt>
                <c:pt idx="8">
                  <c:v>43488</c:v>
                </c:pt>
                <c:pt idx="9">
                  <c:v>43851</c:v>
                </c:pt>
              </c:numCache>
            </c:numRef>
          </c:cat>
          <c:val>
            <c:numRef>
              <c:f>'7.5'!$P$53:$Y$53</c:f>
              <c:numCache>
                <c:formatCode>0.0%</c:formatCode>
                <c:ptCount val="10"/>
                <c:pt idx="0">
                  <c:v>0.54092724209492915</c:v>
                </c:pt>
                <c:pt idx="1">
                  <c:v>0.33006177552587851</c:v>
                </c:pt>
                <c:pt idx="2">
                  <c:v>0.6662505841528561</c:v>
                </c:pt>
                <c:pt idx="3">
                  <c:v>0.52538298225655899</c:v>
                </c:pt>
                <c:pt idx="4">
                  <c:v>0.53929021306614922</c:v>
                </c:pt>
                <c:pt idx="5">
                  <c:v>0.6919878397320921</c:v>
                </c:pt>
                <c:pt idx="6">
                  <c:v>0.70086295069366789</c:v>
                </c:pt>
                <c:pt idx="7">
                  <c:v>0.62987575335387436</c:v>
                </c:pt>
                <c:pt idx="8">
                  <c:v>0.75732296210898109</c:v>
                </c:pt>
                <c:pt idx="9">
                  <c:v>0.56594480053539076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77B-46E0-849E-7970188DC777}"/>
            </c:ext>
          </c:extLst>
        </c:ser>
        <c:ser>
          <c:idx val="2"/>
          <c:order val="2"/>
          <c:tx>
            <c:strRef>
              <c:f>'7.5'!$O$54</c:f>
              <c:strCache>
                <c:ptCount val="1"/>
                <c:pt idx="0">
                  <c:v>Výroba plynu v ČR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accent2"/>
                    </a:solidFill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'7.5'!$P$51:$Y$51</c:f>
              <c:numCache>
                <c:formatCode>m/d/yyyy</c:formatCode>
                <c:ptCount val="10"/>
                <c:pt idx="0">
                  <c:v>40597</c:v>
                </c:pt>
                <c:pt idx="1">
                  <c:v>40945</c:v>
                </c:pt>
                <c:pt idx="2">
                  <c:v>41299</c:v>
                </c:pt>
                <c:pt idx="3">
                  <c:v>41666</c:v>
                </c:pt>
                <c:pt idx="4">
                  <c:v>42040</c:v>
                </c:pt>
                <c:pt idx="5">
                  <c:v>42388</c:v>
                </c:pt>
                <c:pt idx="6">
                  <c:v>42754</c:v>
                </c:pt>
                <c:pt idx="7">
                  <c:v>43158</c:v>
                </c:pt>
                <c:pt idx="8">
                  <c:v>43488</c:v>
                </c:pt>
                <c:pt idx="9">
                  <c:v>43851</c:v>
                </c:pt>
              </c:numCache>
            </c:numRef>
          </c:cat>
          <c:val>
            <c:numRef>
              <c:f>'7.5'!$P$54:$Y$54</c:f>
              <c:numCache>
                <c:formatCode>0.0%</c:formatCode>
                <c:ptCount val="10"/>
                <c:pt idx="0">
                  <c:v>6.0548854051688909E-3</c:v>
                </c:pt>
                <c:pt idx="1">
                  <c:v>7.9168220566215135E-3</c:v>
                </c:pt>
                <c:pt idx="2">
                  <c:v>8.20993503039282E-3</c:v>
                </c:pt>
                <c:pt idx="3">
                  <c:v>9.4120202105234443E-3</c:v>
                </c:pt>
                <c:pt idx="4">
                  <c:v>8.8480428424364509E-3</c:v>
                </c:pt>
                <c:pt idx="5">
                  <c:v>1.058593574500165E-2</c:v>
                </c:pt>
                <c:pt idx="6">
                  <c:v>8.0400662862724522E-3</c:v>
                </c:pt>
                <c:pt idx="7">
                  <c:v>7.3942289914544915E-3</c:v>
                </c:pt>
                <c:pt idx="8">
                  <c:v>6.365089030080825E-3</c:v>
                </c:pt>
                <c:pt idx="9">
                  <c:v>7.4127647969187962E-3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77B-46E0-849E-7970188DC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72824832"/>
        <c:axId val="172847104"/>
      </c:barChart>
      <c:catAx>
        <c:axId val="17282483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72847104"/>
        <c:crosses val="autoZero"/>
        <c:auto val="0"/>
        <c:lblAlgn val="ctr"/>
        <c:lblOffset val="100"/>
        <c:noMultiLvlLbl val="0"/>
      </c:catAx>
      <c:valAx>
        <c:axId val="17284710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7282483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cs-CZ"/>
          </a:p>
        </c:txPr>
      </c:legendEntry>
      <c:legendEntry>
        <c:idx val="2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cs-CZ"/>
          </a:p>
        </c:txPr>
      </c:legendEntry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99257225411671E-2"/>
          <c:y val="8.6529087276074237E-2"/>
          <c:w val="0.87608644020362003"/>
          <c:h val="0.63067192902261149"/>
        </c:manualLayout>
      </c:layout>
      <c:areaChart>
        <c:grouping val="standard"/>
        <c:varyColors val="0"/>
        <c:ser>
          <c:idx val="0"/>
          <c:order val="0"/>
          <c:tx>
            <c:strRef>
              <c:f>'3.1'!$S$6</c:f>
              <c:strCache>
                <c:ptCount val="1"/>
                <c:pt idx="0">
                  <c:v>Spotřeba zemního plynu v ČR</c:v>
                </c:pt>
              </c:strCache>
            </c:strRef>
          </c:tx>
          <c:spPr>
            <a:solidFill>
              <a:schemeClr val="tx2">
                <a:lumMod val="60000"/>
                <a:lumOff val="40000"/>
                <a:alpha val="70000"/>
              </a:schemeClr>
            </a:solidFill>
            <a:ln w="19050">
              <a:noFill/>
            </a:ln>
          </c:spPr>
          <c:cat>
            <c:numRef>
              <c:f>'3.1'!$M$7:$M$372</c:f>
              <c:numCache>
                <c:formatCode>d/m;@</c:formatCode>
                <c:ptCount val="366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  <c:pt idx="91">
                  <c:v>43922</c:v>
                </c:pt>
                <c:pt idx="92">
                  <c:v>43923</c:v>
                </c:pt>
                <c:pt idx="93">
                  <c:v>43924</c:v>
                </c:pt>
                <c:pt idx="94">
                  <c:v>43925</c:v>
                </c:pt>
                <c:pt idx="95">
                  <c:v>43926</c:v>
                </c:pt>
                <c:pt idx="96">
                  <c:v>43927</c:v>
                </c:pt>
                <c:pt idx="97">
                  <c:v>43928</c:v>
                </c:pt>
                <c:pt idx="98">
                  <c:v>43929</c:v>
                </c:pt>
                <c:pt idx="99">
                  <c:v>43930</c:v>
                </c:pt>
                <c:pt idx="100">
                  <c:v>43931</c:v>
                </c:pt>
                <c:pt idx="101">
                  <c:v>43932</c:v>
                </c:pt>
                <c:pt idx="102">
                  <c:v>43933</c:v>
                </c:pt>
                <c:pt idx="103">
                  <c:v>43934</c:v>
                </c:pt>
                <c:pt idx="104">
                  <c:v>43935</c:v>
                </c:pt>
                <c:pt idx="105">
                  <c:v>43936</c:v>
                </c:pt>
                <c:pt idx="106">
                  <c:v>43937</c:v>
                </c:pt>
                <c:pt idx="107">
                  <c:v>43938</c:v>
                </c:pt>
                <c:pt idx="108">
                  <c:v>43939</c:v>
                </c:pt>
                <c:pt idx="109">
                  <c:v>43940</c:v>
                </c:pt>
                <c:pt idx="110">
                  <c:v>43941</c:v>
                </c:pt>
                <c:pt idx="111">
                  <c:v>43942</c:v>
                </c:pt>
                <c:pt idx="112">
                  <c:v>43943</c:v>
                </c:pt>
                <c:pt idx="113">
                  <c:v>43944</c:v>
                </c:pt>
                <c:pt idx="114">
                  <c:v>43945</c:v>
                </c:pt>
                <c:pt idx="115">
                  <c:v>43946</c:v>
                </c:pt>
                <c:pt idx="116">
                  <c:v>43947</c:v>
                </c:pt>
                <c:pt idx="117">
                  <c:v>43948</c:v>
                </c:pt>
                <c:pt idx="118">
                  <c:v>43949</c:v>
                </c:pt>
                <c:pt idx="119">
                  <c:v>43950</c:v>
                </c:pt>
                <c:pt idx="120">
                  <c:v>43951</c:v>
                </c:pt>
                <c:pt idx="121">
                  <c:v>43952</c:v>
                </c:pt>
                <c:pt idx="122">
                  <c:v>43953</c:v>
                </c:pt>
                <c:pt idx="123">
                  <c:v>43954</c:v>
                </c:pt>
                <c:pt idx="124">
                  <c:v>43955</c:v>
                </c:pt>
                <c:pt idx="125">
                  <c:v>43956</c:v>
                </c:pt>
                <c:pt idx="126">
                  <c:v>43957</c:v>
                </c:pt>
                <c:pt idx="127">
                  <c:v>43958</c:v>
                </c:pt>
                <c:pt idx="128">
                  <c:v>43959</c:v>
                </c:pt>
                <c:pt idx="129">
                  <c:v>43960</c:v>
                </c:pt>
                <c:pt idx="130">
                  <c:v>43961</c:v>
                </c:pt>
                <c:pt idx="131">
                  <c:v>43962</c:v>
                </c:pt>
                <c:pt idx="132">
                  <c:v>43963</c:v>
                </c:pt>
                <c:pt idx="133">
                  <c:v>43964</c:v>
                </c:pt>
                <c:pt idx="134">
                  <c:v>43965</c:v>
                </c:pt>
                <c:pt idx="135">
                  <c:v>43966</c:v>
                </c:pt>
                <c:pt idx="136">
                  <c:v>43967</c:v>
                </c:pt>
                <c:pt idx="137">
                  <c:v>43968</c:v>
                </c:pt>
                <c:pt idx="138">
                  <c:v>43969</c:v>
                </c:pt>
                <c:pt idx="139">
                  <c:v>43970</c:v>
                </c:pt>
                <c:pt idx="140">
                  <c:v>43971</c:v>
                </c:pt>
                <c:pt idx="141">
                  <c:v>43972</c:v>
                </c:pt>
                <c:pt idx="142">
                  <c:v>43973</c:v>
                </c:pt>
                <c:pt idx="143">
                  <c:v>43974</c:v>
                </c:pt>
                <c:pt idx="144">
                  <c:v>43975</c:v>
                </c:pt>
                <c:pt idx="145">
                  <c:v>43976</c:v>
                </c:pt>
                <c:pt idx="146">
                  <c:v>43977</c:v>
                </c:pt>
                <c:pt idx="147">
                  <c:v>43978</c:v>
                </c:pt>
                <c:pt idx="148">
                  <c:v>43979</c:v>
                </c:pt>
                <c:pt idx="149">
                  <c:v>43980</c:v>
                </c:pt>
                <c:pt idx="150">
                  <c:v>43981</c:v>
                </c:pt>
                <c:pt idx="151">
                  <c:v>43982</c:v>
                </c:pt>
                <c:pt idx="152">
                  <c:v>43983</c:v>
                </c:pt>
                <c:pt idx="153">
                  <c:v>43984</c:v>
                </c:pt>
                <c:pt idx="154">
                  <c:v>43985</c:v>
                </c:pt>
                <c:pt idx="155">
                  <c:v>43986</c:v>
                </c:pt>
                <c:pt idx="156">
                  <c:v>43987</c:v>
                </c:pt>
                <c:pt idx="157">
                  <c:v>43988</c:v>
                </c:pt>
                <c:pt idx="158">
                  <c:v>43989</c:v>
                </c:pt>
                <c:pt idx="159">
                  <c:v>43990</c:v>
                </c:pt>
                <c:pt idx="160">
                  <c:v>43991</c:v>
                </c:pt>
                <c:pt idx="161">
                  <c:v>43992</c:v>
                </c:pt>
                <c:pt idx="162">
                  <c:v>43993</c:v>
                </c:pt>
                <c:pt idx="163">
                  <c:v>43994</c:v>
                </c:pt>
                <c:pt idx="164">
                  <c:v>43995</c:v>
                </c:pt>
                <c:pt idx="165">
                  <c:v>43996</c:v>
                </c:pt>
                <c:pt idx="166">
                  <c:v>43997</c:v>
                </c:pt>
                <c:pt idx="167">
                  <c:v>43998</c:v>
                </c:pt>
                <c:pt idx="168">
                  <c:v>43999</c:v>
                </c:pt>
                <c:pt idx="169">
                  <c:v>44000</c:v>
                </c:pt>
                <c:pt idx="170">
                  <c:v>44001</c:v>
                </c:pt>
                <c:pt idx="171">
                  <c:v>44002</c:v>
                </c:pt>
                <c:pt idx="172">
                  <c:v>44003</c:v>
                </c:pt>
                <c:pt idx="173">
                  <c:v>44004</c:v>
                </c:pt>
                <c:pt idx="174">
                  <c:v>44005</c:v>
                </c:pt>
                <c:pt idx="175">
                  <c:v>44006</c:v>
                </c:pt>
                <c:pt idx="176">
                  <c:v>44007</c:v>
                </c:pt>
                <c:pt idx="177">
                  <c:v>44008</c:v>
                </c:pt>
                <c:pt idx="178">
                  <c:v>44009</c:v>
                </c:pt>
                <c:pt idx="179">
                  <c:v>44010</c:v>
                </c:pt>
                <c:pt idx="180">
                  <c:v>44011</c:v>
                </c:pt>
                <c:pt idx="181">
                  <c:v>44012</c:v>
                </c:pt>
                <c:pt idx="182">
                  <c:v>44013</c:v>
                </c:pt>
                <c:pt idx="183">
                  <c:v>44014</c:v>
                </c:pt>
                <c:pt idx="184">
                  <c:v>44015</c:v>
                </c:pt>
                <c:pt idx="185">
                  <c:v>44016</c:v>
                </c:pt>
                <c:pt idx="186">
                  <c:v>44017</c:v>
                </c:pt>
                <c:pt idx="187">
                  <c:v>44018</c:v>
                </c:pt>
                <c:pt idx="188">
                  <c:v>44019</c:v>
                </c:pt>
                <c:pt idx="189">
                  <c:v>44020</c:v>
                </c:pt>
                <c:pt idx="190">
                  <c:v>44021</c:v>
                </c:pt>
                <c:pt idx="191">
                  <c:v>44022</c:v>
                </c:pt>
                <c:pt idx="192">
                  <c:v>44023</c:v>
                </c:pt>
                <c:pt idx="193">
                  <c:v>44024</c:v>
                </c:pt>
                <c:pt idx="194">
                  <c:v>44025</c:v>
                </c:pt>
                <c:pt idx="195">
                  <c:v>44026</c:v>
                </c:pt>
                <c:pt idx="196">
                  <c:v>44027</c:v>
                </c:pt>
                <c:pt idx="197">
                  <c:v>44028</c:v>
                </c:pt>
                <c:pt idx="198">
                  <c:v>44029</c:v>
                </c:pt>
                <c:pt idx="199">
                  <c:v>44030</c:v>
                </c:pt>
                <c:pt idx="200">
                  <c:v>44031</c:v>
                </c:pt>
                <c:pt idx="201">
                  <c:v>44032</c:v>
                </c:pt>
                <c:pt idx="202">
                  <c:v>44033</c:v>
                </c:pt>
                <c:pt idx="203">
                  <c:v>44034</c:v>
                </c:pt>
                <c:pt idx="204">
                  <c:v>44035</c:v>
                </c:pt>
                <c:pt idx="205">
                  <c:v>44036</c:v>
                </c:pt>
                <c:pt idx="206">
                  <c:v>44037</c:v>
                </c:pt>
                <c:pt idx="207">
                  <c:v>44038</c:v>
                </c:pt>
                <c:pt idx="208">
                  <c:v>44039</c:v>
                </c:pt>
                <c:pt idx="209">
                  <c:v>44040</c:v>
                </c:pt>
                <c:pt idx="210">
                  <c:v>44041</c:v>
                </c:pt>
                <c:pt idx="211">
                  <c:v>44042</c:v>
                </c:pt>
                <c:pt idx="212">
                  <c:v>44043</c:v>
                </c:pt>
                <c:pt idx="213">
                  <c:v>44044</c:v>
                </c:pt>
                <c:pt idx="214">
                  <c:v>44045</c:v>
                </c:pt>
                <c:pt idx="215">
                  <c:v>44046</c:v>
                </c:pt>
                <c:pt idx="216">
                  <c:v>44047</c:v>
                </c:pt>
                <c:pt idx="217">
                  <c:v>44048</c:v>
                </c:pt>
                <c:pt idx="218">
                  <c:v>44049</c:v>
                </c:pt>
                <c:pt idx="219">
                  <c:v>44050</c:v>
                </c:pt>
                <c:pt idx="220">
                  <c:v>44051</c:v>
                </c:pt>
                <c:pt idx="221">
                  <c:v>44052</c:v>
                </c:pt>
                <c:pt idx="222">
                  <c:v>44053</c:v>
                </c:pt>
                <c:pt idx="223">
                  <c:v>44054</c:v>
                </c:pt>
                <c:pt idx="224">
                  <c:v>44055</c:v>
                </c:pt>
                <c:pt idx="225">
                  <c:v>44056</c:v>
                </c:pt>
                <c:pt idx="226">
                  <c:v>44057</c:v>
                </c:pt>
                <c:pt idx="227">
                  <c:v>44058</c:v>
                </c:pt>
                <c:pt idx="228">
                  <c:v>44059</c:v>
                </c:pt>
                <c:pt idx="229">
                  <c:v>44060</c:v>
                </c:pt>
                <c:pt idx="230">
                  <c:v>44061</c:v>
                </c:pt>
                <c:pt idx="231">
                  <c:v>44062</c:v>
                </c:pt>
                <c:pt idx="232">
                  <c:v>44063</c:v>
                </c:pt>
                <c:pt idx="233">
                  <c:v>44064</c:v>
                </c:pt>
                <c:pt idx="234">
                  <c:v>44065</c:v>
                </c:pt>
                <c:pt idx="235">
                  <c:v>44066</c:v>
                </c:pt>
                <c:pt idx="236">
                  <c:v>44067</c:v>
                </c:pt>
                <c:pt idx="237">
                  <c:v>44068</c:v>
                </c:pt>
                <c:pt idx="238">
                  <c:v>44069</c:v>
                </c:pt>
                <c:pt idx="239">
                  <c:v>44070</c:v>
                </c:pt>
                <c:pt idx="240">
                  <c:v>44071</c:v>
                </c:pt>
                <c:pt idx="241">
                  <c:v>44072</c:v>
                </c:pt>
                <c:pt idx="242">
                  <c:v>44073</c:v>
                </c:pt>
                <c:pt idx="243">
                  <c:v>44074</c:v>
                </c:pt>
                <c:pt idx="244">
                  <c:v>44075</c:v>
                </c:pt>
                <c:pt idx="245">
                  <c:v>44076</c:v>
                </c:pt>
                <c:pt idx="246">
                  <c:v>44077</c:v>
                </c:pt>
                <c:pt idx="247">
                  <c:v>44078</c:v>
                </c:pt>
                <c:pt idx="248">
                  <c:v>44079</c:v>
                </c:pt>
                <c:pt idx="249">
                  <c:v>44080</c:v>
                </c:pt>
                <c:pt idx="250">
                  <c:v>44081</c:v>
                </c:pt>
                <c:pt idx="251">
                  <c:v>44082</c:v>
                </c:pt>
                <c:pt idx="252">
                  <c:v>44083</c:v>
                </c:pt>
                <c:pt idx="253">
                  <c:v>44084</c:v>
                </c:pt>
                <c:pt idx="254">
                  <c:v>44085</c:v>
                </c:pt>
                <c:pt idx="255">
                  <c:v>44086</c:v>
                </c:pt>
                <c:pt idx="256">
                  <c:v>44087</c:v>
                </c:pt>
                <c:pt idx="257">
                  <c:v>44088</c:v>
                </c:pt>
                <c:pt idx="258">
                  <c:v>44089</c:v>
                </c:pt>
                <c:pt idx="259">
                  <c:v>44090</c:v>
                </c:pt>
                <c:pt idx="260">
                  <c:v>44091</c:v>
                </c:pt>
                <c:pt idx="261">
                  <c:v>44092</c:v>
                </c:pt>
                <c:pt idx="262">
                  <c:v>44093</c:v>
                </c:pt>
                <c:pt idx="263">
                  <c:v>44094</c:v>
                </c:pt>
                <c:pt idx="264">
                  <c:v>44095</c:v>
                </c:pt>
                <c:pt idx="265">
                  <c:v>44096</c:v>
                </c:pt>
                <c:pt idx="266">
                  <c:v>44097</c:v>
                </c:pt>
                <c:pt idx="267">
                  <c:v>44098</c:v>
                </c:pt>
                <c:pt idx="268">
                  <c:v>44099</c:v>
                </c:pt>
                <c:pt idx="269">
                  <c:v>44100</c:v>
                </c:pt>
                <c:pt idx="270">
                  <c:v>44101</c:v>
                </c:pt>
                <c:pt idx="271">
                  <c:v>44102</c:v>
                </c:pt>
                <c:pt idx="272">
                  <c:v>44103</c:v>
                </c:pt>
                <c:pt idx="273">
                  <c:v>44104</c:v>
                </c:pt>
                <c:pt idx="274">
                  <c:v>44105</c:v>
                </c:pt>
                <c:pt idx="275">
                  <c:v>44106</c:v>
                </c:pt>
                <c:pt idx="276">
                  <c:v>44107</c:v>
                </c:pt>
                <c:pt idx="277">
                  <c:v>44108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44114</c:v>
                </c:pt>
                <c:pt idx="284">
                  <c:v>44115</c:v>
                </c:pt>
                <c:pt idx="285">
                  <c:v>44116</c:v>
                </c:pt>
                <c:pt idx="286">
                  <c:v>44117</c:v>
                </c:pt>
                <c:pt idx="287">
                  <c:v>44118</c:v>
                </c:pt>
                <c:pt idx="288">
                  <c:v>44119</c:v>
                </c:pt>
                <c:pt idx="289">
                  <c:v>44120</c:v>
                </c:pt>
                <c:pt idx="290">
                  <c:v>44121</c:v>
                </c:pt>
                <c:pt idx="291">
                  <c:v>44122</c:v>
                </c:pt>
                <c:pt idx="292">
                  <c:v>44123</c:v>
                </c:pt>
                <c:pt idx="293">
                  <c:v>44124</c:v>
                </c:pt>
                <c:pt idx="294">
                  <c:v>44125</c:v>
                </c:pt>
                <c:pt idx="295">
                  <c:v>44126</c:v>
                </c:pt>
                <c:pt idx="296">
                  <c:v>44127</c:v>
                </c:pt>
                <c:pt idx="297">
                  <c:v>44128</c:v>
                </c:pt>
                <c:pt idx="298">
                  <c:v>44129</c:v>
                </c:pt>
                <c:pt idx="299">
                  <c:v>44130</c:v>
                </c:pt>
                <c:pt idx="300">
                  <c:v>44131</c:v>
                </c:pt>
                <c:pt idx="301">
                  <c:v>44132</c:v>
                </c:pt>
                <c:pt idx="302">
                  <c:v>44133</c:v>
                </c:pt>
                <c:pt idx="303">
                  <c:v>44134</c:v>
                </c:pt>
                <c:pt idx="304">
                  <c:v>44135</c:v>
                </c:pt>
                <c:pt idx="305">
                  <c:v>44136</c:v>
                </c:pt>
                <c:pt idx="306">
                  <c:v>44137</c:v>
                </c:pt>
                <c:pt idx="307">
                  <c:v>44138</c:v>
                </c:pt>
                <c:pt idx="308">
                  <c:v>44139</c:v>
                </c:pt>
                <c:pt idx="309">
                  <c:v>44140</c:v>
                </c:pt>
                <c:pt idx="310">
                  <c:v>44141</c:v>
                </c:pt>
                <c:pt idx="311">
                  <c:v>44142</c:v>
                </c:pt>
                <c:pt idx="312">
                  <c:v>44143</c:v>
                </c:pt>
                <c:pt idx="313">
                  <c:v>44144</c:v>
                </c:pt>
                <c:pt idx="314">
                  <c:v>44145</c:v>
                </c:pt>
                <c:pt idx="315">
                  <c:v>44146</c:v>
                </c:pt>
                <c:pt idx="316">
                  <c:v>44147</c:v>
                </c:pt>
                <c:pt idx="317">
                  <c:v>44148</c:v>
                </c:pt>
                <c:pt idx="318">
                  <c:v>44149</c:v>
                </c:pt>
                <c:pt idx="319">
                  <c:v>44150</c:v>
                </c:pt>
                <c:pt idx="320">
                  <c:v>44151</c:v>
                </c:pt>
                <c:pt idx="321">
                  <c:v>44152</c:v>
                </c:pt>
                <c:pt idx="322">
                  <c:v>44153</c:v>
                </c:pt>
                <c:pt idx="323">
                  <c:v>44154</c:v>
                </c:pt>
                <c:pt idx="324">
                  <c:v>44155</c:v>
                </c:pt>
                <c:pt idx="325">
                  <c:v>44156</c:v>
                </c:pt>
                <c:pt idx="326">
                  <c:v>44157</c:v>
                </c:pt>
                <c:pt idx="327">
                  <c:v>44158</c:v>
                </c:pt>
                <c:pt idx="328">
                  <c:v>44159</c:v>
                </c:pt>
                <c:pt idx="329">
                  <c:v>44160</c:v>
                </c:pt>
                <c:pt idx="330">
                  <c:v>44161</c:v>
                </c:pt>
                <c:pt idx="331">
                  <c:v>44162</c:v>
                </c:pt>
                <c:pt idx="332">
                  <c:v>44163</c:v>
                </c:pt>
                <c:pt idx="333">
                  <c:v>44164</c:v>
                </c:pt>
                <c:pt idx="334">
                  <c:v>44165</c:v>
                </c:pt>
                <c:pt idx="335">
                  <c:v>44166</c:v>
                </c:pt>
                <c:pt idx="336">
                  <c:v>44167</c:v>
                </c:pt>
                <c:pt idx="337">
                  <c:v>44168</c:v>
                </c:pt>
                <c:pt idx="338">
                  <c:v>44169</c:v>
                </c:pt>
                <c:pt idx="339">
                  <c:v>44170</c:v>
                </c:pt>
                <c:pt idx="340">
                  <c:v>44171</c:v>
                </c:pt>
                <c:pt idx="341">
                  <c:v>44172</c:v>
                </c:pt>
                <c:pt idx="342">
                  <c:v>44173</c:v>
                </c:pt>
                <c:pt idx="343">
                  <c:v>44174</c:v>
                </c:pt>
                <c:pt idx="344">
                  <c:v>44175</c:v>
                </c:pt>
                <c:pt idx="345">
                  <c:v>44176</c:v>
                </c:pt>
                <c:pt idx="346">
                  <c:v>44177</c:v>
                </c:pt>
                <c:pt idx="347">
                  <c:v>44178</c:v>
                </c:pt>
                <c:pt idx="348">
                  <c:v>44179</c:v>
                </c:pt>
                <c:pt idx="349">
                  <c:v>44180</c:v>
                </c:pt>
                <c:pt idx="350">
                  <c:v>44181</c:v>
                </c:pt>
                <c:pt idx="351">
                  <c:v>44182</c:v>
                </c:pt>
                <c:pt idx="352">
                  <c:v>44183</c:v>
                </c:pt>
                <c:pt idx="353">
                  <c:v>44184</c:v>
                </c:pt>
                <c:pt idx="354">
                  <c:v>44185</c:v>
                </c:pt>
                <c:pt idx="355">
                  <c:v>44186</c:v>
                </c:pt>
                <c:pt idx="356">
                  <c:v>44187</c:v>
                </c:pt>
                <c:pt idx="357">
                  <c:v>44188</c:v>
                </c:pt>
                <c:pt idx="358">
                  <c:v>44189</c:v>
                </c:pt>
                <c:pt idx="359">
                  <c:v>44190</c:v>
                </c:pt>
                <c:pt idx="360">
                  <c:v>44191</c:v>
                </c:pt>
                <c:pt idx="361">
                  <c:v>44192</c:v>
                </c:pt>
                <c:pt idx="362">
                  <c:v>44193</c:v>
                </c:pt>
                <c:pt idx="363">
                  <c:v>44194</c:v>
                </c:pt>
                <c:pt idx="364">
                  <c:v>44195</c:v>
                </c:pt>
                <c:pt idx="365">
                  <c:v>44196</c:v>
                </c:pt>
              </c:numCache>
            </c:numRef>
          </c:cat>
          <c:val>
            <c:numRef>
              <c:f>'3.1'!$S$7:$S$372</c:f>
              <c:numCache>
                <c:formatCode>#,##0</c:formatCode>
                <c:ptCount val="366"/>
                <c:pt idx="0">
                  <c:v>33470.024397745867</c:v>
                </c:pt>
                <c:pt idx="1">
                  <c:v>40898.350518618536</c:v>
                </c:pt>
                <c:pt idx="2">
                  <c:v>38273.241974690893</c:v>
                </c:pt>
                <c:pt idx="3">
                  <c:v>33782.509564739354</c:v>
                </c:pt>
                <c:pt idx="4">
                  <c:v>37962.001058585105</c:v>
                </c:pt>
                <c:pt idx="5">
                  <c:v>42940.061173888702</c:v>
                </c:pt>
                <c:pt idx="6">
                  <c:v>42493.516139422711</c:v>
                </c:pt>
                <c:pt idx="7">
                  <c:v>40510.710697564369</c:v>
                </c:pt>
                <c:pt idx="8">
                  <c:v>38951.776244707231</c:v>
                </c:pt>
                <c:pt idx="9">
                  <c:v>36430.286501556679</c:v>
                </c:pt>
                <c:pt idx="10">
                  <c:v>34175.825257489312</c:v>
                </c:pt>
                <c:pt idx="11">
                  <c:v>33849.126218282952</c:v>
                </c:pt>
                <c:pt idx="12">
                  <c:v>39636.079614309325</c:v>
                </c:pt>
                <c:pt idx="13">
                  <c:v>41408.36846071465</c:v>
                </c:pt>
                <c:pt idx="14">
                  <c:v>41471.275493487345</c:v>
                </c:pt>
                <c:pt idx="15">
                  <c:v>41398.581559561979</c:v>
                </c:pt>
                <c:pt idx="16">
                  <c:v>39498.611860679863</c:v>
                </c:pt>
                <c:pt idx="17">
                  <c:v>35267.869778541623</c:v>
                </c:pt>
                <c:pt idx="18">
                  <c:v>36913.918301210339</c:v>
                </c:pt>
                <c:pt idx="19">
                  <c:v>41603.123315335331</c:v>
                </c:pt>
                <c:pt idx="20">
                  <c:v>43782.719568461034</c:v>
                </c:pt>
                <c:pt idx="21">
                  <c:v>43696.924448171194</c:v>
                </c:pt>
                <c:pt idx="22">
                  <c:v>42738.710784144117</c:v>
                </c:pt>
                <c:pt idx="23">
                  <c:v>42913.525939402381</c:v>
                </c:pt>
                <c:pt idx="24">
                  <c:v>38606.993849349696</c:v>
                </c:pt>
                <c:pt idx="25">
                  <c:v>40080.044075460086</c:v>
                </c:pt>
                <c:pt idx="26">
                  <c:v>41003.560689002479</c:v>
                </c:pt>
                <c:pt idx="27">
                  <c:v>40413.094754929938</c:v>
                </c:pt>
                <c:pt idx="28">
                  <c:v>40964.112584264556</c:v>
                </c:pt>
                <c:pt idx="29">
                  <c:v>39165.020741276487</c:v>
                </c:pt>
                <c:pt idx="30">
                  <c:v>32432.314036064221</c:v>
                </c:pt>
                <c:pt idx="31">
                  <c:v>26159.291268740155</c:v>
                </c:pt>
                <c:pt idx="32">
                  <c:v>27663.054266883435</c:v>
                </c:pt>
                <c:pt idx="33">
                  <c:v>31762.415128134238</c:v>
                </c:pt>
                <c:pt idx="34">
                  <c:v>35881.535057884328</c:v>
                </c:pt>
                <c:pt idx="35">
                  <c:v>40227.729048254441</c:v>
                </c:pt>
                <c:pt idx="36">
                  <c:v>40802.634844075204</c:v>
                </c:pt>
                <c:pt idx="37">
                  <c:v>37201.340851974557</c:v>
                </c:pt>
                <c:pt idx="38">
                  <c:v>34155.777341393834</c:v>
                </c:pt>
                <c:pt idx="39">
                  <c:v>31562.432258242781</c:v>
                </c:pt>
                <c:pt idx="40">
                  <c:v>34873.38358586793</c:v>
                </c:pt>
                <c:pt idx="41">
                  <c:v>36988.340710318065</c:v>
                </c:pt>
                <c:pt idx="42">
                  <c:v>38882.609301433207</c:v>
                </c:pt>
                <c:pt idx="43">
                  <c:v>37919.753213659838</c:v>
                </c:pt>
                <c:pt idx="44">
                  <c:v>34928.473197573876</c:v>
                </c:pt>
                <c:pt idx="45">
                  <c:v>29867.918422138511</c:v>
                </c:pt>
                <c:pt idx="46">
                  <c:v>28381.49359147665</c:v>
                </c:pt>
                <c:pt idx="47">
                  <c:v>31865.297483829123</c:v>
                </c:pt>
                <c:pt idx="48">
                  <c:v>32953.310593488844</c:v>
                </c:pt>
                <c:pt idx="49">
                  <c:v>35578.523413793519</c:v>
                </c:pt>
                <c:pt idx="50">
                  <c:v>34354.473219402927</c:v>
                </c:pt>
                <c:pt idx="51">
                  <c:v>35341.316400282252</c:v>
                </c:pt>
                <c:pt idx="52">
                  <c:v>28814.885414692824</c:v>
                </c:pt>
                <c:pt idx="53">
                  <c:v>26974.23354546362</c:v>
                </c:pt>
                <c:pt idx="54">
                  <c:v>32918.622452445212</c:v>
                </c:pt>
                <c:pt idx="55">
                  <c:v>31681.185712357998</c:v>
                </c:pt>
                <c:pt idx="56">
                  <c:v>34713.820878302053</c:v>
                </c:pt>
                <c:pt idx="57">
                  <c:v>35378.917485276485</c:v>
                </c:pt>
                <c:pt idx="58">
                  <c:v>35896.98679375535</c:v>
                </c:pt>
                <c:pt idx="59">
                  <c:v>31811.501514974436</c:v>
                </c:pt>
                <c:pt idx="60">
                  <c:v>27964.664684559229</c:v>
                </c:pt>
                <c:pt idx="61">
                  <c:v>31568.716647126501</c:v>
                </c:pt>
                <c:pt idx="62">
                  <c:v>34613.69109898687</c:v>
                </c:pt>
                <c:pt idx="63">
                  <c:v>35324.270163152934</c:v>
                </c:pt>
                <c:pt idx="64">
                  <c:v>32277.432300971559</c:v>
                </c:pt>
                <c:pt idx="65">
                  <c:v>32746.650540641916</c:v>
                </c:pt>
                <c:pt idx="66">
                  <c:v>30534.377470861778</c:v>
                </c:pt>
                <c:pt idx="67">
                  <c:v>28540.250715256083</c:v>
                </c:pt>
                <c:pt idx="68">
                  <c:v>33734.816361102727</c:v>
                </c:pt>
                <c:pt idx="69">
                  <c:v>32253.977809965632</c:v>
                </c:pt>
                <c:pt idx="70">
                  <c:v>29981.409349722308</c:v>
                </c:pt>
                <c:pt idx="71">
                  <c:v>26385.892097780827</c:v>
                </c:pt>
                <c:pt idx="72">
                  <c:v>29260.225443298044</c:v>
                </c:pt>
                <c:pt idx="73">
                  <c:v>26535.239424452764</c:v>
                </c:pt>
                <c:pt idx="74">
                  <c:v>26965.819644613362</c:v>
                </c:pt>
                <c:pt idx="75">
                  <c:v>30522.576797665974</c:v>
                </c:pt>
                <c:pt idx="76">
                  <c:v>28777.895391379225</c:v>
                </c:pt>
                <c:pt idx="77">
                  <c:v>25695.465671813959</c:v>
                </c:pt>
                <c:pt idx="78">
                  <c:v>24819.084802383484</c:v>
                </c:pt>
                <c:pt idx="79">
                  <c:v>23782.536880777385</c:v>
                </c:pt>
                <c:pt idx="80">
                  <c:v>26410.720858801276</c:v>
                </c:pt>
                <c:pt idx="81">
                  <c:v>30326.086799519559</c:v>
                </c:pt>
                <c:pt idx="82">
                  <c:v>34029.937204969625</c:v>
                </c:pt>
                <c:pt idx="83">
                  <c:v>33906.084319988528</c:v>
                </c:pt>
                <c:pt idx="84">
                  <c:v>32424.05307474461</c:v>
                </c:pt>
                <c:pt idx="85">
                  <c:v>31711.162992427388</c:v>
                </c:pt>
                <c:pt idx="86">
                  <c:v>25883.945122452227</c:v>
                </c:pt>
                <c:pt idx="87">
                  <c:v>19975.167640131076</c:v>
                </c:pt>
                <c:pt idx="88">
                  <c:v>24726.564472635404</c:v>
                </c:pt>
                <c:pt idx="89">
                  <c:v>32004.609229040088</c:v>
                </c:pt>
                <c:pt idx="90">
                  <c:v>35453.684319618449</c:v>
                </c:pt>
                <c:pt idx="91">
                  <c:v>32934.799696856702</c:v>
                </c:pt>
                <c:pt idx="92">
                  <c:v>30099.403344735612</c:v>
                </c:pt>
                <c:pt idx="93">
                  <c:v>29337.929697106345</c:v>
                </c:pt>
                <c:pt idx="94">
                  <c:v>23573.009536606383</c:v>
                </c:pt>
                <c:pt idx="95">
                  <c:v>21077.989338161369</c:v>
                </c:pt>
                <c:pt idx="96">
                  <c:v>21708.674623874947</c:v>
                </c:pt>
                <c:pt idx="97">
                  <c:v>20867.767180238228</c:v>
                </c:pt>
                <c:pt idx="98">
                  <c:v>20497.146246694669</c:v>
                </c:pt>
                <c:pt idx="99">
                  <c:v>17968.669277772715</c:v>
                </c:pt>
                <c:pt idx="100">
                  <c:v>15831.027202797979</c:v>
                </c:pt>
                <c:pt idx="101">
                  <c:v>15317.749880159827</c:v>
                </c:pt>
                <c:pt idx="102">
                  <c:v>13179.768692266454</c:v>
                </c:pt>
                <c:pt idx="103">
                  <c:v>16633.124318725066</c:v>
                </c:pt>
                <c:pt idx="104">
                  <c:v>26271.190431637919</c:v>
                </c:pt>
                <c:pt idx="105">
                  <c:v>23478.950927594808</c:v>
                </c:pt>
                <c:pt idx="106">
                  <c:v>20100.812449942579</c:v>
                </c:pt>
                <c:pt idx="107">
                  <c:v>16502.448946710756</c:v>
                </c:pt>
                <c:pt idx="108">
                  <c:v>12682.165046787792</c:v>
                </c:pt>
                <c:pt idx="109">
                  <c:v>15641.515590595469</c:v>
                </c:pt>
                <c:pt idx="110">
                  <c:v>18036.064928552794</c:v>
                </c:pt>
                <c:pt idx="111">
                  <c:v>17683.137520299628</c:v>
                </c:pt>
                <c:pt idx="112">
                  <c:v>18070.922223759942</c:v>
                </c:pt>
                <c:pt idx="113">
                  <c:v>18723.757812331249</c:v>
                </c:pt>
                <c:pt idx="114">
                  <c:v>14178.567129293251</c:v>
                </c:pt>
                <c:pt idx="115">
                  <c:v>15002.761802600869</c:v>
                </c:pt>
                <c:pt idx="116">
                  <c:v>15429.399550126556</c:v>
                </c:pt>
                <c:pt idx="117">
                  <c:v>18215.411766515139</c:v>
                </c:pt>
                <c:pt idx="118">
                  <c:v>15787.255971520593</c:v>
                </c:pt>
                <c:pt idx="119">
                  <c:v>16781.021591169163</c:v>
                </c:pt>
                <c:pt idx="120">
                  <c:v>13365.546925037153</c:v>
                </c:pt>
                <c:pt idx="121">
                  <c:v>12542.6873729665</c:v>
                </c:pt>
                <c:pt idx="122">
                  <c:v>12389.591582026987</c:v>
                </c:pt>
                <c:pt idx="123">
                  <c:v>15996.67802375638</c:v>
                </c:pt>
                <c:pt idx="124">
                  <c:v>18467.044246950638</c:v>
                </c:pt>
                <c:pt idx="125">
                  <c:v>19942.771983323972</c:v>
                </c:pt>
                <c:pt idx="126">
                  <c:v>21366.269083491545</c:v>
                </c:pt>
                <c:pt idx="127">
                  <c:v>18110.795899609748</c:v>
                </c:pt>
                <c:pt idx="128">
                  <c:v>14430.348673192546</c:v>
                </c:pt>
                <c:pt idx="129">
                  <c:v>11205.382976373057</c:v>
                </c:pt>
                <c:pt idx="130">
                  <c:v>10353.56508905895</c:v>
                </c:pt>
                <c:pt idx="131">
                  <c:v>17976.443342886119</c:v>
                </c:pt>
                <c:pt idx="132">
                  <c:v>21439.039175947953</c:v>
                </c:pt>
                <c:pt idx="133">
                  <c:v>20821.412414657851</c:v>
                </c:pt>
                <c:pt idx="134">
                  <c:v>20551.505387021185</c:v>
                </c:pt>
                <c:pt idx="135">
                  <c:v>20245.492245128815</c:v>
                </c:pt>
                <c:pt idx="136">
                  <c:v>14433.353718534749</c:v>
                </c:pt>
                <c:pt idx="137">
                  <c:v>12801.993838328861</c:v>
                </c:pt>
                <c:pt idx="138">
                  <c:v>15715.017484542139</c:v>
                </c:pt>
                <c:pt idx="139">
                  <c:v>15461.535058750482</c:v>
                </c:pt>
                <c:pt idx="140">
                  <c:v>15941.772214374711</c:v>
                </c:pt>
                <c:pt idx="141">
                  <c:v>14246.900070984282</c:v>
                </c:pt>
                <c:pt idx="142">
                  <c:v>13111.870222743815</c:v>
                </c:pt>
                <c:pt idx="143">
                  <c:v>11330.91722727884</c:v>
                </c:pt>
                <c:pt idx="144">
                  <c:v>12216.131022003816</c:v>
                </c:pt>
                <c:pt idx="145">
                  <c:v>17177.612540748727</c:v>
                </c:pt>
                <c:pt idx="146">
                  <c:v>18122.818195914548</c:v>
                </c:pt>
                <c:pt idx="147">
                  <c:v>16324.233312766219</c:v>
                </c:pt>
                <c:pt idx="148">
                  <c:v>18285.662079079244</c:v>
                </c:pt>
                <c:pt idx="149">
                  <c:v>15980.711000299136</c:v>
                </c:pt>
                <c:pt idx="150">
                  <c:v>11580.336016639963</c:v>
                </c:pt>
                <c:pt idx="151">
                  <c:v>13775.551573684512</c:v>
                </c:pt>
                <c:pt idx="152">
                  <c:v>14198.012665116981</c:v>
                </c:pt>
                <c:pt idx="153">
                  <c:v>15794.783870813882</c:v>
                </c:pt>
                <c:pt idx="154">
                  <c:v>15040.266937263857</c:v>
                </c:pt>
                <c:pt idx="155">
                  <c:v>13824.962477888219</c:v>
                </c:pt>
                <c:pt idx="156">
                  <c:v>12230.703941751137</c:v>
                </c:pt>
                <c:pt idx="157">
                  <c:v>9419.1557934206085</c:v>
                </c:pt>
                <c:pt idx="158">
                  <c:v>11827.129433056361</c:v>
                </c:pt>
                <c:pt idx="159">
                  <c:v>15655.779545807542</c:v>
                </c:pt>
                <c:pt idx="160">
                  <c:v>15798.304430533164</c:v>
                </c:pt>
                <c:pt idx="161">
                  <c:v>16178.515916953957</c:v>
                </c:pt>
                <c:pt idx="162">
                  <c:v>14265.203800519814</c:v>
                </c:pt>
                <c:pt idx="163">
                  <c:v>12353.99887074503</c:v>
                </c:pt>
                <c:pt idx="164">
                  <c:v>9029.2256952225853</c:v>
                </c:pt>
                <c:pt idx="165">
                  <c:v>10349.858273410709</c:v>
                </c:pt>
                <c:pt idx="166">
                  <c:v>13773.280170963193</c:v>
                </c:pt>
                <c:pt idx="167">
                  <c:v>14109.16599285767</c:v>
                </c:pt>
                <c:pt idx="168">
                  <c:v>14079.206003337673</c:v>
                </c:pt>
                <c:pt idx="169">
                  <c:v>14449.084165487611</c:v>
                </c:pt>
                <c:pt idx="170">
                  <c:v>14092.90198898273</c:v>
                </c:pt>
                <c:pt idx="171">
                  <c:v>12489.285497224993</c:v>
                </c:pt>
                <c:pt idx="172">
                  <c:v>12049.809143984037</c:v>
                </c:pt>
                <c:pt idx="173">
                  <c:v>14832.133826330706</c:v>
                </c:pt>
                <c:pt idx="174">
                  <c:v>14763.741077082828</c:v>
                </c:pt>
                <c:pt idx="175">
                  <c:v>14908.896813097279</c:v>
                </c:pt>
                <c:pt idx="176">
                  <c:v>14387.223283011901</c:v>
                </c:pt>
                <c:pt idx="177">
                  <c:v>13487.935486125793</c:v>
                </c:pt>
                <c:pt idx="178">
                  <c:v>10967.989321872692</c:v>
                </c:pt>
                <c:pt idx="179">
                  <c:v>10485.695713215906</c:v>
                </c:pt>
                <c:pt idx="180">
                  <c:v>14226.457927634296</c:v>
                </c:pt>
                <c:pt idx="181">
                  <c:v>14417.224475961091</c:v>
                </c:pt>
                <c:pt idx="182">
                  <c:v>14373.215285791377</c:v>
                </c:pt>
                <c:pt idx="183">
                  <c:v>14428.239902132715</c:v>
                </c:pt>
                <c:pt idx="184">
                  <c:v>14131.826771706321</c:v>
                </c:pt>
                <c:pt idx="185">
                  <c:v>11168.379475558599</c:v>
                </c:pt>
                <c:pt idx="186">
                  <c:v>8692.2619126193913</c:v>
                </c:pt>
                <c:pt idx="187">
                  <c:v>12825.339041290223</c:v>
                </c:pt>
                <c:pt idx="188">
                  <c:v>14802.880148992412</c:v>
                </c:pt>
                <c:pt idx="189">
                  <c:v>15074.667506785738</c:v>
                </c:pt>
                <c:pt idx="190">
                  <c:v>14629.867548115311</c:v>
                </c:pt>
                <c:pt idx="191">
                  <c:v>13387.810018926011</c:v>
                </c:pt>
                <c:pt idx="192">
                  <c:v>12721.495757648823</c:v>
                </c:pt>
                <c:pt idx="193">
                  <c:v>12323.29014235326</c:v>
                </c:pt>
                <c:pt idx="194">
                  <c:v>14347.435753267544</c:v>
                </c:pt>
                <c:pt idx="195">
                  <c:v>13864.376229766851</c:v>
                </c:pt>
                <c:pt idx="196">
                  <c:v>13940.497858851162</c:v>
                </c:pt>
                <c:pt idx="197">
                  <c:v>14526.389243547668</c:v>
                </c:pt>
                <c:pt idx="198">
                  <c:v>13976.978104069021</c:v>
                </c:pt>
                <c:pt idx="199">
                  <c:v>11994.3564617843</c:v>
                </c:pt>
                <c:pt idx="200">
                  <c:v>10758.090903126154</c:v>
                </c:pt>
                <c:pt idx="201">
                  <c:v>14273.19430250056</c:v>
                </c:pt>
                <c:pt idx="202">
                  <c:v>14723.877508559744</c:v>
                </c:pt>
                <c:pt idx="203">
                  <c:v>14923.496473827992</c:v>
                </c:pt>
                <c:pt idx="204">
                  <c:v>14427.942043081746</c:v>
                </c:pt>
                <c:pt idx="205">
                  <c:v>13541.138310048496</c:v>
                </c:pt>
                <c:pt idx="206">
                  <c:v>11972.12673055246</c:v>
                </c:pt>
                <c:pt idx="207">
                  <c:v>12228.826134430126</c:v>
                </c:pt>
                <c:pt idx="208">
                  <c:v>13257.881887396979</c:v>
                </c:pt>
                <c:pt idx="209">
                  <c:v>13329.090957965056</c:v>
                </c:pt>
                <c:pt idx="210">
                  <c:v>13480.661572550867</c:v>
                </c:pt>
                <c:pt idx="211">
                  <c:v>13325.009840495273</c:v>
                </c:pt>
                <c:pt idx="212">
                  <c:v>12736.264981910879</c:v>
                </c:pt>
                <c:pt idx="213">
                  <c:v>11658.982231680166</c:v>
                </c:pt>
                <c:pt idx="214">
                  <c:v>12359.055600061267</c:v>
                </c:pt>
                <c:pt idx="215">
                  <c:v>13903.784759433902</c:v>
                </c:pt>
                <c:pt idx="216">
                  <c:v>14557.932931481264</c:v>
                </c:pt>
                <c:pt idx="217">
                  <c:v>14822.04745245857</c:v>
                </c:pt>
                <c:pt idx="218">
                  <c:v>14475.95196092319</c:v>
                </c:pt>
                <c:pt idx="219">
                  <c:v>13830.164278403277</c:v>
                </c:pt>
                <c:pt idx="220">
                  <c:v>11358.339457693599</c:v>
                </c:pt>
                <c:pt idx="221">
                  <c:v>11257.424595947743</c:v>
                </c:pt>
                <c:pt idx="222">
                  <c:v>14324.886314860249</c:v>
                </c:pt>
                <c:pt idx="223">
                  <c:v>14334.402878351657</c:v>
                </c:pt>
                <c:pt idx="224">
                  <c:v>14108.019664811101</c:v>
                </c:pt>
                <c:pt idx="225">
                  <c:v>14033.650581559139</c:v>
                </c:pt>
                <c:pt idx="226">
                  <c:v>13609.46168676683</c:v>
                </c:pt>
                <c:pt idx="227">
                  <c:v>12389.861277057211</c:v>
                </c:pt>
                <c:pt idx="228">
                  <c:v>11503.234298880707</c:v>
                </c:pt>
                <c:pt idx="229">
                  <c:v>14438.304059613471</c:v>
                </c:pt>
                <c:pt idx="230">
                  <c:v>14538.626172914986</c:v>
                </c:pt>
                <c:pt idx="231">
                  <c:v>15061.868201830453</c:v>
                </c:pt>
                <c:pt idx="232">
                  <c:v>14480.072664047759</c:v>
                </c:pt>
                <c:pt idx="233">
                  <c:v>12919.94588126929</c:v>
                </c:pt>
                <c:pt idx="234">
                  <c:v>9308.5948879308253</c:v>
                </c:pt>
                <c:pt idx="235">
                  <c:v>9970.9213862522374</c:v>
                </c:pt>
                <c:pt idx="236">
                  <c:v>12073.745280393623</c:v>
                </c:pt>
                <c:pt idx="237">
                  <c:v>12547.975164092892</c:v>
                </c:pt>
                <c:pt idx="238">
                  <c:v>12606.711167164518</c:v>
                </c:pt>
                <c:pt idx="239">
                  <c:v>13169.493831828542</c:v>
                </c:pt>
                <c:pt idx="240">
                  <c:v>12215.523586799378</c:v>
                </c:pt>
                <c:pt idx="241">
                  <c:v>10689.673310244818</c:v>
                </c:pt>
                <c:pt idx="242">
                  <c:v>11265.605274980258</c:v>
                </c:pt>
                <c:pt idx="243">
                  <c:v>13349.879569840425</c:v>
                </c:pt>
                <c:pt idx="244">
                  <c:v>13954.029272279779</c:v>
                </c:pt>
                <c:pt idx="245">
                  <c:v>14309.371259427482</c:v>
                </c:pt>
                <c:pt idx="246">
                  <c:v>13004.857554197117</c:v>
                </c:pt>
                <c:pt idx="247">
                  <c:v>12501.08023350513</c:v>
                </c:pt>
                <c:pt idx="248">
                  <c:v>10290.82623938582</c:v>
                </c:pt>
                <c:pt idx="249">
                  <c:v>11015.693956689101</c:v>
                </c:pt>
                <c:pt idx="250">
                  <c:v>13074.098111432084</c:v>
                </c:pt>
                <c:pt idx="251">
                  <c:v>13372.137419651199</c:v>
                </c:pt>
                <c:pt idx="252">
                  <c:v>12867.029657244884</c:v>
                </c:pt>
                <c:pt idx="253">
                  <c:v>13157.96956101994</c:v>
                </c:pt>
                <c:pt idx="254">
                  <c:v>12459.7391045896</c:v>
                </c:pt>
                <c:pt idx="255">
                  <c:v>10490.887766780461</c:v>
                </c:pt>
                <c:pt idx="256">
                  <c:v>10689.67610763986</c:v>
                </c:pt>
                <c:pt idx="257">
                  <c:v>12498.675432205011</c:v>
                </c:pt>
                <c:pt idx="258">
                  <c:v>12648.676762189816</c:v>
                </c:pt>
                <c:pt idx="259">
                  <c:v>12607.207675353426</c:v>
                </c:pt>
                <c:pt idx="260">
                  <c:v>13233.522068870388</c:v>
                </c:pt>
                <c:pt idx="261">
                  <c:v>13420.225363539514</c:v>
                </c:pt>
                <c:pt idx="262">
                  <c:v>11773.584409978173</c:v>
                </c:pt>
                <c:pt idx="263">
                  <c:v>12155.418181871113</c:v>
                </c:pt>
                <c:pt idx="264">
                  <c:v>13725.836255736494</c:v>
                </c:pt>
                <c:pt idx="265">
                  <c:v>13923.871704808778</c:v>
                </c:pt>
                <c:pt idx="266">
                  <c:v>13673.035125562343</c:v>
                </c:pt>
                <c:pt idx="267">
                  <c:v>13390.306543160235</c:v>
                </c:pt>
                <c:pt idx="268">
                  <c:v>14209.21662499997</c:v>
                </c:pt>
                <c:pt idx="269">
                  <c:v>15565.260226555476</c:v>
                </c:pt>
                <c:pt idx="270">
                  <c:v>16663.788445294533</c:v>
                </c:pt>
                <c:pt idx="271">
                  <c:v>20484.950665569148</c:v>
                </c:pt>
                <c:pt idx="272">
                  <c:v>22776.439369566946</c:v>
                </c:pt>
                <c:pt idx="273">
                  <c:v>22180.038363563955</c:v>
                </c:pt>
                <c:pt idx="274">
                  <c:v>21415.869435940367</c:v>
                </c:pt>
                <c:pt idx="275">
                  <c:v>18929.568671497425</c:v>
                </c:pt>
                <c:pt idx="276">
                  <c:v>14531.356353143367</c:v>
                </c:pt>
                <c:pt idx="277">
                  <c:v>15592.389274359068</c:v>
                </c:pt>
                <c:pt idx="278">
                  <c:v>20005.829651667536</c:v>
                </c:pt>
                <c:pt idx="279">
                  <c:v>20368.476119457024</c:v>
                </c:pt>
                <c:pt idx="280">
                  <c:v>20852.071085001993</c:v>
                </c:pt>
                <c:pt idx="281">
                  <c:v>20556.477501994555</c:v>
                </c:pt>
                <c:pt idx="282">
                  <c:v>19082.061211646927</c:v>
                </c:pt>
                <c:pt idx="283">
                  <c:v>18389.191544451602</c:v>
                </c:pt>
                <c:pt idx="284">
                  <c:v>21345.726370714736</c:v>
                </c:pt>
                <c:pt idx="285">
                  <c:v>26197.124723660152</c:v>
                </c:pt>
                <c:pt idx="286">
                  <c:v>28686.292446186952</c:v>
                </c:pt>
                <c:pt idx="287">
                  <c:v>29367.84529151133</c:v>
                </c:pt>
                <c:pt idx="288">
                  <c:v>27356.850075511738</c:v>
                </c:pt>
                <c:pt idx="289">
                  <c:v>27549.348299087418</c:v>
                </c:pt>
                <c:pt idx="290">
                  <c:v>25292.203101062067</c:v>
                </c:pt>
                <c:pt idx="291">
                  <c:v>24998.443321591021</c:v>
                </c:pt>
                <c:pt idx="292">
                  <c:v>29557.108860021399</c:v>
                </c:pt>
                <c:pt idx="293">
                  <c:v>27988.378668936199</c:v>
                </c:pt>
                <c:pt idx="294">
                  <c:v>27049.53100812672</c:v>
                </c:pt>
                <c:pt idx="295">
                  <c:v>26194.643213544015</c:v>
                </c:pt>
                <c:pt idx="296">
                  <c:v>24330.526924950063</c:v>
                </c:pt>
                <c:pt idx="297">
                  <c:v>21444.778091824588</c:v>
                </c:pt>
                <c:pt idx="298">
                  <c:v>21369.947943368516</c:v>
                </c:pt>
                <c:pt idx="299">
                  <c:v>24380.345835314431</c:v>
                </c:pt>
                <c:pt idx="300">
                  <c:v>26965.533523553007</c:v>
                </c:pt>
                <c:pt idx="301">
                  <c:v>24915.50106296477</c:v>
                </c:pt>
                <c:pt idx="302">
                  <c:v>28472.07103025138</c:v>
                </c:pt>
                <c:pt idx="303">
                  <c:v>26845.503471840242</c:v>
                </c:pt>
                <c:pt idx="304">
                  <c:v>21341.400843852676</c:v>
                </c:pt>
                <c:pt idx="305">
                  <c:v>22693.024943725326</c:v>
                </c:pt>
                <c:pt idx="306">
                  <c:v>23102.757414561649</c:v>
                </c:pt>
                <c:pt idx="307">
                  <c:v>25238.203022581059</c:v>
                </c:pt>
                <c:pt idx="308">
                  <c:v>28179.531139349154</c:v>
                </c:pt>
                <c:pt idx="309">
                  <c:v>30997.216322526263</c:v>
                </c:pt>
                <c:pt idx="310">
                  <c:v>32351.089492024788</c:v>
                </c:pt>
                <c:pt idx="311">
                  <c:v>27191.766425548336</c:v>
                </c:pt>
                <c:pt idx="312">
                  <c:v>29886.090136726001</c:v>
                </c:pt>
                <c:pt idx="313">
                  <c:v>35347.556765273621</c:v>
                </c:pt>
                <c:pt idx="314">
                  <c:v>35584.002149026659</c:v>
                </c:pt>
                <c:pt idx="315">
                  <c:v>34565.022622151519</c:v>
                </c:pt>
                <c:pt idx="316">
                  <c:v>34435.531618257446</c:v>
                </c:pt>
                <c:pt idx="317">
                  <c:v>32093.658915274809</c:v>
                </c:pt>
                <c:pt idx="318">
                  <c:v>26086.842528953552</c:v>
                </c:pt>
                <c:pt idx="319">
                  <c:v>27452.047963975274</c:v>
                </c:pt>
                <c:pt idx="320">
                  <c:v>30898.673556814232</c:v>
                </c:pt>
                <c:pt idx="321">
                  <c:v>29242.691586067813</c:v>
                </c:pt>
                <c:pt idx="322">
                  <c:v>31061.89671439497</c:v>
                </c:pt>
                <c:pt idx="323">
                  <c:v>33661.744338263394</c:v>
                </c:pt>
                <c:pt idx="324">
                  <c:v>35674.132990892816</c:v>
                </c:pt>
                <c:pt idx="325">
                  <c:v>34934.25502836112</c:v>
                </c:pt>
                <c:pt idx="326">
                  <c:v>34898.497619284841</c:v>
                </c:pt>
                <c:pt idx="327">
                  <c:v>39017.780189251505</c:v>
                </c:pt>
                <c:pt idx="328">
                  <c:v>41848.133669075185</c:v>
                </c:pt>
                <c:pt idx="329">
                  <c:v>43260.836305051889</c:v>
                </c:pt>
                <c:pt idx="330">
                  <c:v>43840.739588595701</c:v>
                </c:pt>
                <c:pt idx="331">
                  <c:v>42078.449538194443</c:v>
                </c:pt>
                <c:pt idx="332">
                  <c:v>37528.172706934274</c:v>
                </c:pt>
                <c:pt idx="333">
                  <c:v>38896.036447922386</c:v>
                </c:pt>
                <c:pt idx="334">
                  <c:v>43560.720079615276</c:v>
                </c:pt>
                <c:pt idx="335">
                  <c:v>45340.998930565111</c:v>
                </c:pt>
                <c:pt idx="336">
                  <c:v>47306.818891744399</c:v>
                </c:pt>
                <c:pt idx="337">
                  <c:v>46016.83046758877</c:v>
                </c:pt>
                <c:pt idx="338">
                  <c:v>42724.347260932504</c:v>
                </c:pt>
                <c:pt idx="339">
                  <c:v>34335.646895068574</c:v>
                </c:pt>
                <c:pt idx="340">
                  <c:v>32494.559615643215</c:v>
                </c:pt>
                <c:pt idx="341">
                  <c:v>37448.81188246599</c:v>
                </c:pt>
                <c:pt idx="342">
                  <c:v>39290.715708657954</c:v>
                </c:pt>
                <c:pt idx="343">
                  <c:v>39730.562046273859</c:v>
                </c:pt>
                <c:pt idx="344">
                  <c:v>41011.327921160882</c:v>
                </c:pt>
                <c:pt idx="345">
                  <c:v>39076.879500298091</c:v>
                </c:pt>
                <c:pt idx="346">
                  <c:v>35180.925520409452</c:v>
                </c:pt>
                <c:pt idx="347">
                  <c:v>35136.656254687281</c:v>
                </c:pt>
                <c:pt idx="348">
                  <c:v>38197.702849359899</c:v>
                </c:pt>
                <c:pt idx="349">
                  <c:v>39503.79040809186</c:v>
                </c:pt>
                <c:pt idx="350">
                  <c:v>40426.007273645337</c:v>
                </c:pt>
                <c:pt idx="351">
                  <c:v>40732.007830136303</c:v>
                </c:pt>
                <c:pt idx="352">
                  <c:v>38049.184550054735</c:v>
                </c:pt>
                <c:pt idx="353">
                  <c:v>35621.662186385729</c:v>
                </c:pt>
                <c:pt idx="354">
                  <c:v>34150.185787658971</c:v>
                </c:pt>
                <c:pt idx="355">
                  <c:v>38011.430819669687</c:v>
                </c:pt>
                <c:pt idx="356">
                  <c:v>34644.560595249008</c:v>
                </c:pt>
                <c:pt idx="357">
                  <c:v>29120.396205830148</c:v>
                </c:pt>
                <c:pt idx="358">
                  <c:v>26303.389838259882</c:v>
                </c:pt>
                <c:pt idx="359">
                  <c:v>29268.778380979744</c:v>
                </c:pt>
                <c:pt idx="360">
                  <c:v>32255.260691700649</c:v>
                </c:pt>
                <c:pt idx="361">
                  <c:v>34427.796296953362</c:v>
                </c:pt>
                <c:pt idx="362">
                  <c:v>36141.315382563633</c:v>
                </c:pt>
                <c:pt idx="363">
                  <c:v>33024.46515945618</c:v>
                </c:pt>
                <c:pt idx="364">
                  <c:v>34838.840925361619</c:v>
                </c:pt>
                <c:pt idx="365">
                  <c:v>33739.410494801763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9C-4460-B9DD-57855C15E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75584"/>
        <c:axId val="161077120"/>
      </c:areaChart>
      <c:dateAx>
        <c:axId val="161075584"/>
        <c:scaling>
          <c:orientation val="minMax"/>
        </c:scaling>
        <c:delete val="0"/>
        <c:axPos val="b"/>
        <c:majorGridlines/>
        <c:numFmt formatCode="d/m;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cs-CZ"/>
          </a:p>
        </c:txPr>
        <c:crossAx val="161077120"/>
        <c:crosses val="autoZero"/>
        <c:auto val="1"/>
        <c:lblOffset val="100"/>
        <c:baseTimeUnit val="days"/>
        <c:majorUnit val="1"/>
        <c:majorTimeUnit val="months"/>
      </c:dateAx>
      <c:valAx>
        <c:axId val="161077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1075584"/>
        <c:crosses val="autoZero"/>
        <c:crossBetween val="midCat"/>
        <c:minorUnit val="20"/>
      </c:valAx>
    </c:plotArea>
    <c:legend>
      <c:legendPos val="b"/>
      <c:layout>
        <c:manualLayout>
          <c:xMode val="edge"/>
          <c:yMode val="edge"/>
          <c:x val="0.2950900108074726"/>
          <c:y val="0.85888883520823345"/>
          <c:w val="0.39782121352478"/>
          <c:h val="0.1001142159176357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'7.5'!$AA$4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cat>
            <c:numRef>
              <c:f>'7.5'!$Z$5:$Z$28</c:f>
              <c:numCache>
                <c:formatCode>h:mm;@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0.45833333333333298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  <c:pt idx="12">
                  <c:v>0.79166666666666696</c:v>
                </c:pt>
                <c:pt idx="13">
                  <c:v>0.83333333333333304</c:v>
                </c:pt>
                <c:pt idx="14">
                  <c:v>0.875</c:v>
                </c:pt>
                <c:pt idx="15">
                  <c:v>0.91666666666666696</c:v>
                </c:pt>
                <c:pt idx="16">
                  <c:v>0.95833333333333304</c:v>
                </c:pt>
                <c:pt idx="17">
                  <c:v>1</c:v>
                </c:pt>
                <c:pt idx="18">
                  <c:v>1.0416666666666701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1.1666666666666701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'7.5'!$AA$5:$AA$28</c:f>
              <c:numCache>
                <c:formatCode>#,##0.0</c:formatCode>
                <c:ptCount val="24"/>
                <c:pt idx="0">
                  <c:v>1953.2691353326843</c:v>
                </c:pt>
                <c:pt idx="1">
                  <c:v>2074.6325577326843</c:v>
                </c:pt>
                <c:pt idx="2">
                  <c:v>2147.9999567326845</c:v>
                </c:pt>
                <c:pt idx="3">
                  <c:v>2138.4938278326845</c:v>
                </c:pt>
                <c:pt idx="4">
                  <c:v>2052.8729706326844</c:v>
                </c:pt>
                <c:pt idx="5">
                  <c:v>1960.2654233326841</c:v>
                </c:pt>
                <c:pt idx="6">
                  <c:v>1882.0585056326843</c:v>
                </c:pt>
                <c:pt idx="7">
                  <c:v>1835.0364464326844</c:v>
                </c:pt>
                <c:pt idx="8">
                  <c:v>1832.4015887326841</c:v>
                </c:pt>
                <c:pt idx="9">
                  <c:v>1847.7050204326845</c:v>
                </c:pt>
                <c:pt idx="10">
                  <c:v>1909.0109820326841</c:v>
                </c:pt>
                <c:pt idx="11">
                  <c:v>1974.8062833326842</c:v>
                </c:pt>
                <c:pt idx="12">
                  <c:v>1989.9747410326843</c:v>
                </c:pt>
                <c:pt idx="13">
                  <c:v>1983.4026310410241</c:v>
                </c:pt>
                <c:pt idx="14">
                  <c:v>1861.1223130326841</c:v>
                </c:pt>
                <c:pt idx="15">
                  <c:v>1725.0926551326843</c:v>
                </c:pt>
                <c:pt idx="16">
                  <c:v>1553.1324124326839</c:v>
                </c:pt>
                <c:pt idx="17">
                  <c:v>1401.1587703326841</c:v>
                </c:pt>
                <c:pt idx="18">
                  <c:v>1334.7265074326838</c:v>
                </c:pt>
                <c:pt idx="19">
                  <c:v>1325.833667132684</c:v>
                </c:pt>
                <c:pt idx="20">
                  <c:v>1342.3667297326845</c:v>
                </c:pt>
                <c:pt idx="21">
                  <c:v>1366.4663079326842</c:v>
                </c:pt>
                <c:pt idx="22">
                  <c:v>1467.8294474326844</c:v>
                </c:pt>
                <c:pt idx="23">
                  <c:v>1659.7278114326841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51-43EE-8404-C31478874858}"/>
            </c:ext>
          </c:extLst>
        </c:ser>
        <c:ser>
          <c:idx val="1"/>
          <c:order val="1"/>
          <c:tx>
            <c:strRef>
              <c:f>'7.5'!$AB$4</c:f>
              <c:strCache>
                <c:ptCount val="1"/>
                <c:pt idx="0">
                  <c:v>Rozsah 2010 - 2017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cat>
            <c:numRef>
              <c:f>'7.5'!$Z$5:$Z$28</c:f>
              <c:numCache>
                <c:formatCode>h:mm;@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0.45833333333333298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  <c:pt idx="12">
                  <c:v>0.79166666666666696</c:v>
                </c:pt>
                <c:pt idx="13">
                  <c:v>0.83333333333333304</c:v>
                </c:pt>
                <c:pt idx="14">
                  <c:v>0.875</c:v>
                </c:pt>
                <c:pt idx="15">
                  <c:v>0.91666666666666696</c:v>
                </c:pt>
                <c:pt idx="16">
                  <c:v>0.95833333333333304</c:v>
                </c:pt>
                <c:pt idx="17">
                  <c:v>1</c:v>
                </c:pt>
                <c:pt idx="18">
                  <c:v>1.0416666666666701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1.1666666666666701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'7.5'!$AB$5:$AB$28</c:f>
              <c:numCache>
                <c:formatCode>#,##0.0</c:formatCode>
                <c:ptCount val="24"/>
                <c:pt idx="0">
                  <c:v>955.11936466731481</c:v>
                </c:pt>
                <c:pt idx="1">
                  <c:v>879.65594226731446</c:v>
                </c:pt>
                <c:pt idx="2">
                  <c:v>753.28854326731516</c:v>
                </c:pt>
                <c:pt idx="3">
                  <c:v>674.29467216731518</c:v>
                </c:pt>
                <c:pt idx="4">
                  <c:v>647.71552936731541</c:v>
                </c:pt>
                <c:pt idx="5">
                  <c:v>690.22307666731535</c:v>
                </c:pt>
                <c:pt idx="6">
                  <c:v>702.52999436731557</c:v>
                </c:pt>
                <c:pt idx="7">
                  <c:v>733.95205356731503</c:v>
                </c:pt>
                <c:pt idx="8">
                  <c:v>753.28691126731519</c:v>
                </c:pt>
                <c:pt idx="9">
                  <c:v>777.88347956731536</c:v>
                </c:pt>
                <c:pt idx="10">
                  <c:v>772.87751796731504</c:v>
                </c:pt>
                <c:pt idx="11">
                  <c:v>768.18221666731529</c:v>
                </c:pt>
                <c:pt idx="12">
                  <c:v>758.31375896731583</c:v>
                </c:pt>
                <c:pt idx="13">
                  <c:v>708.98586895897506</c:v>
                </c:pt>
                <c:pt idx="14">
                  <c:v>701.06618696731516</c:v>
                </c:pt>
                <c:pt idx="15">
                  <c:v>643.79584486731528</c:v>
                </c:pt>
                <c:pt idx="16">
                  <c:v>602.35608756731563</c:v>
                </c:pt>
                <c:pt idx="17">
                  <c:v>736.82972966731541</c:v>
                </c:pt>
                <c:pt idx="18">
                  <c:v>809.66199256731579</c:v>
                </c:pt>
                <c:pt idx="19">
                  <c:v>840.75483286731537</c:v>
                </c:pt>
                <c:pt idx="20">
                  <c:v>891.82177026731529</c:v>
                </c:pt>
                <c:pt idx="21">
                  <c:v>1001.3221920673154</c:v>
                </c:pt>
                <c:pt idx="22">
                  <c:v>1103.9590525673152</c:v>
                </c:pt>
                <c:pt idx="23">
                  <c:v>1117.5606885673155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51-43EE-8404-C31478874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949888"/>
        <c:axId val="172951424"/>
      </c:areaChart>
      <c:lineChart>
        <c:grouping val="standard"/>
        <c:varyColors val="0"/>
        <c:ser>
          <c:idx val="2"/>
          <c:order val="2"/>
          <c:tx>
            <c:strRef>
              <c:f>'7.5'!$AC$4</c:f>
              <c:strCache>
                <c:ptCount val="1"/>
                <c:pt idx="0">
                  <c:v>23.01.2019</c:v>
                </c:pt>
              </c:strCache>
            </c:strRef>
          </c:tx>
          <c:spPr>
            <a:ln w="25400">
              <a:solidFill>
                <a:schemeClr val="bg1">
                  <a:lumMod val="50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'7.5'!$Z$5:$Z$28</c:f>
              <c:numCache>
                <c:formatCode>h:mm;@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0.45833333333333298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  <c:pt idx="12">
                  <c:v>0.79166666666666696</c:v>
                </c:pt>
                <c:pt idx="13">
                  <c:v>0.83333333333333304</c:v>
                </c:pt>
                <c:pt idx="14">
                  <c:v>0.875</c:v>
                </c:pt>
                <c:pt idx="15">
                  <c:v>0.91666666666666696</c:v>
                </c:pt>
                <c:pt idx="16">
                  <c:v>0.95833333333333304</c:v>
                </c:pt>
                <c:pt idx="17">
                  <c:v>1</c:v>
                </c:pt>
                <c:pt idx="18">
                  <c:v>1.0416666666666701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1.1666666666666701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'7.5'!$AC$5:$AC$28</c:f>
              <c:numCache>
                <c:formatCode>#,##0.0</c:formatCode>
                <c:ptCount val="24"/>
                <c:pt idx="0">
                  <c:v>2345.9263006680926</c:v>
                </c:pt>
                <c:pt idx="1">
                  <c:v>2412.6233006680927</c:v>
                </c:pt>
                <c:pt idx="2">
                  <c:v>2426.2663006680923</c:v>
                </c:pt>
                <c:pt idx="3">
                  <c:v>2425.4673006680928</c:v>
                </c:pt>
                <c:pt idx="4">
                  <c:v>2376.9683006680921</c:v>
                </c:pt>
                <c:pt idx="5">
                  <c:v>2297.6783006680926</c:v>
                </c:pt>
                <c:pt idx="6">
                  <c:v>2249.7793006680927</c:v>
                </c:pt>
                <c:pt idx="7">
                  <c:v>2215.539300668092</c:v>
                </c:pt>
                <c:pt idx="8">
                  <c:v>2186.7923006680926</c:v>
                </c:pt>
                <c:pt idx="9">
                  <c:v>2215.6543006680931</c:v>
                </c:pt>
                <c:pt idx="10">
                  <c:v>2244.9323006680929</c:v>
                </c:pt>
                <c:pt idx="11">
                  <c:v>2265.2783006680925</c:v>
                </c:pt>
                <c:pt idx="12">
                  <c:v>2257.1453006680931</c:v>
                </c:pt>
                <c:pt idx="13">
                  <c:v>2248.4173006680926</c:v>
                </c:pt>
                <c:pt idx="14">
                  <c:v>2212.6813006680923</c:v>
                </c:pt>
                <c:pt idx="15">
                  <c:v>2087.2173006680928</c:v>
                </c:pt>
                <c:pt idx="16">
                  <c:v>1880.4143006680929</c:v>
                </c:pt>
                <c:pt idx="17">
                  <c:v>1733.1783006680926</c:v>
                </c:pt>
                <c:pt idx="18">
                  <c:v>1640.9033006680925</c:v>
                </c:pt>
                <c:pt idx="19">
                  <c:v>1650.7973006680925</c:v>
                </c:pt>
                <c:pt idx="20">
                  <c:v>1686.8763006680929</c:v>
                </c:pt>
                <c:pt idx="21">
                  <c:v>1755.2353006680926</c:v>
                </c:pt>
                <c:pt idx="22">
                  <c:v>1872.4783006680927</c:v>
                </c:pt>
                <c:pt idx="23">
                  <c:v>2115.2913006680928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51-43EE-8404-C31478874858}"/>
            </c:ext>
          </c:extLst>
        </c:ser>
        <c:ser>
          <c:idx val="3"/>
          <c:order val="3"/>
          <c:tx>
            <c:strRef>
              <c:f>'7.5'!$AD$4</c:f>
              <c:strCache>
                <c:ptCount val="1"/>
                <c:pt idx="0">
                  <c:v>21.01.2020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'7.5'!$Z$5:$Z$28</c:f>
              <c:numCache>
                <c:formatCode>h:mm;@</c:formatCode>
                <c:ptCount val="24"/>
                <c:pt idx="0">
                  <c:v>0.29166666666666669</c:v>
                </c:pt>
                <c:pt idx="1">
                  <c:v>0.33333333333333298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0.45833333333333298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  <c:pt idx="12">
                  <c:v>0.79166666666666696</c:v>
                </c:pt>
                <c:pt idx="13">
                  <c:v>0.83333333333333304</c:v>
                </c:pt>
                <c:pt idx="14">
                  <c:v>0.875</c:v>
                </c:pt>
                <c:pt idx="15">
                  <c:v>0.91666666666666696</c:v>
                </c:pt>
                <c:pt idx="16">
                  <c:v>0.95833333333333304</c:v>
                </c:pt>
                <c:pt idx="17">
                  <c:v>1</c:v>
                </c:pt>
                <c:pt idx="18">
                  <c:v>1.0416666666666701</c:v>
                </c:pt>
                <c:pt idx="19">
                  <c:v>1.0833333333333299</c:v>
                </c:pt>
                <c:pt idx="20">
                  <c:v>1.125</c:v>
                </c:pt>
                <c:pt idx="21">
                  <c:v>1.1666666666666701</c:v>
                </c:pt>
                <c:pt idx="22">
                  <c:v>1.2083333333333299</c:v>
                </c:pt>
                <c:pt idx="23">
                  <c:v>1.25</c:v>
                </c:pt>
              </c:numCache>
            </c:numRef>
          </c:cat>
          <c:val>
            <c:numRef>
              <c:f>'7.5'!$AD$5:$AD$28</c:f>
              <c:numCache>
                <c:formatCode>#,##0.0</c:formatCode>
                <c:ptCount val="24"/>
                <c:pt idx="0">
                  <c:v>2017.3790236858765</c:v>
                </c:pt>
                <c:pt idx="1">
                  <c:v>2143.1190236858765</c:v>
                </c:pt>
                <c:pt idx="2">
                  <c:v>2142.9330236858764</c:v>
                </c:pt>
                <c:pt idx="3">
                  <c:v>2066.2190236858764</c:v>
                </c:pt>
                <c:pt idx="4">
                  <c:v>2002.5950236858764</c:v>
                </c:pt>
                <c:pt idx="5">
                  <c:v>1936.2900236858763</c:v>
                </c:pt>
                <c:pt idx="6">
                  <c:v>1900.0320236858763</c:v>
                </c:pt>
                <c:pt idx="7">
                  <c:v>1866.7330236858763</c:v>
                </c:pt>
                <c:pt idx="8">
                  <c:v>1846.3320236858763</c:v>
                </c:pt>
                <c:pt idx="9">
                  <c:v>1864.6110236858763</c:v>
                </c:pt>
                <c:pt idx="10">
                  <c:v>1920.5780236858766</c:v>
                </c:pt>
                <c:pt idx="11">
                  <c:v>1954.9770236858765</c:v>
                </c:pt>
                <c:pt idx="12">
                  <c:v>1960.5930236858765</c:v>
                </c:pt>
                <c:pt idx="13">
                  <c:v>1954.5760236858764</c:v>
                </c:pt>
                <c:pt idx="14">
                  <c:v>1919.8670236858763</c:v>
                </c:pt>
                <c:pt idx="15">
                  <c:v>1813.7950236858765</c:v>
                </c:pt>
                <c:pt idx="16">
                  <c:v>1666.4400236858764</c:v>
                </c:pt>
                <c:pt idx="17">
                  <c:v>1508.2010236858764</c:v>
                </c:pt>
                <c:pt idx="18">
                  <c:v>1443.7620236858763</c:v>
                </c:pt>
                <c:pt idx="19">
                  <c:v>1436.1510236858765</c:v>
                </c:pt>
                <c:pt idx="20">
                  <c:v>1452.7270236858762</c:v>
                </c:pt>
                <c:pt idx="21">
                  <c:v>1498.5350236858762</c:v>
                </c:pt>
                <c:pt idx="22">
                  <c:v>1615.4220236858764</c:v>
                </c:pt>
                <c:pt idx="23">
                  <c:v>1850.8520236858765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51-43EE-8404-C31478874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949888"/>
        <c:axId val="172951424"/>
      </c:lineChart>
      <c:catAx>
        <c:axId val="172949888"/>
        <c:scaling>
          <c:orientation val="minMax"/>
        </c:scaling>
        <c:delete val="0"/>
        <c:axPos val="b"/>
        <c:numFmt formatCode="h:mm;@" sourceLinked="1"/>
        <c:majorTickMark val="out"/>
        <c:minorTickMark val="none"/>
        <c:tickLblPos val="nextTo"/>
        <c:crossAx val="172951424"/>
        <c:crosses val="autoZero"/>
        <c:auto val="1"/>
        <c:lblAlgn val="ctr"/>
        <c:lblOffset val="100"/>
        <c:noMultiLvlLbl val="0"/>
      </c:catAx>
      <c:valAx>
        <c:axId val="172951424"/>
        <c:scaling>
          <c:orientation val="minMax"/>
          <c:max val="3000"/>
          <c:min val="12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tis. m</a:t>
                </a:r>
                <a:r>
                  <a:rPr lang="cs-CZ" b="0" baseline="30000"/>
                  <a:t>3</a:t>
                </a:r>
                <a:r>
                  <a:rPr lang="cs-CZ" b="0"/>
                  <a:t>/hod</a:t>
                </a:r>
              </a:p>
            </c:rich>
          </c:tx>
          <c:layout>
            <c:manualLayout>
              <c:xMode val="edge"/>
              <c:yMode val="edge"/>
              <c:x val="1.8018018018018018E-2"/>
              <c:y val="0.3829064275602930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72949888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71788917427350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'8.1'!$U$8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'8.1'!$T$9:$T$20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'8.1'!$U$9:$U$20</c:f>
              <c:numCache>
                <c:formatCode>#,##0</c:formatCode>
                <c:ptCount val="12"/>
                <c:pt idx="0">
                  <c:v>459290.43916863576</c:v>
                </c:pt>
                <c:pt idx="1">
                  <c:v>389751.77173847542</c:v>
                </c:pt>
                <c:pt idx="2">
                  <c:v>381906.30234116694</c:v>
                </c:pt>
                <c:pt idx="3">
                  <c:v>279676.37725276989</c:v>
                </c:pt>
                <c:pt idx="4">
                  <c:v>274819.66430698894</c:v>
                </c:pt>
                <c:pt idx="5">
                  <c:v>287238.18036333832</c:v>
                </c:pt>
                <c:pt idx="6">
                  <c:v>319499.70437384298</c:v>
                </c:pt>
                <c:pt idx="7">
                  <c:v>300777.63788235816</c:v>
                </c:pt>
                <c:pt idx="8">
                  <c:v>276160.32736333751</c:v>
                </c:pt>
                <c:pt idx="9">
                  <c:v>370301.87954321969</c:v>
                </c:pt>
                <c:pt idx="10">
                  <c:v>457968.46712282422</c:v>
                </c:pt>
                <c:pt idx="11">
                  <c:v>470919.03876980487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B-4553-8F40-24419C612C42}"/>
            </c:ext>
          </c:extLst>
        </c:ser>
        <c:ser>
          <c:idx val="1"/>
          <c:order val="1"/>
          <c:tx>
            <c:strRef>
              <c:f>'8.1'!$V$8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'8.1'!$T$9:$T$20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'8.1'!$V$9:$V$20</c:f>
              <c:numCache>
                <c:formatCode>#,##0</c:formatCode>
                <c:ptCount val="12"/>
                <c:pt idx="0">
                  <c:v>125886.70626186382</c:v>
                </c:pt>
                <c:pt idx="1">
                  <c:v>99389.408278500967</c:v>
                </c:pt>
                <c:pt idx="2">
                  <c:v>92594.240813680211</c:v>
                </c:pt>
                <c:pt idx="3">
                  <c:v>56020.538123114355</c:v>
                </c:pt>
                <c:pt idx="4">
                  <c:v>46072.412470874151</c:v>
                </c:pt>
                <c:pt idx="5">
                  <c:v>33474.272674265761</c:v>
                </c:pt>
                <c:pt idx="6">
                  <c:v>30718.842689524205</c:v>
                </c:pt>
                <c:pt idx="7">
                  <c:v>30655.908230701647</c:v>
                </c:pt>
                <c:pt idx="8">
                  <c:v>39591.983219518872</c:v>
                </c:pt>
                <c:pt idx="9">
                  <c:v>73562.421949754702</c:v>
                </c:pt>
                <c:pt idx="10">
                  <c:v>102135.70699313319</c:v>
                </c:pt>
                <c:pt idx="11">
                  <c:v>110307.8465960438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AB-4553-8F40-24419C612C42}"/>
            </c:ext>
          </c:extLst>
        </c:ser>
        <c:ser>
          <c:idx val="2"/>
          <c:order val="2"/>
          <c:tx>
            <c:strRef>
              <c:f>'8.1'!$W$8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'8.1'!$T$9:$T$20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'8.1'!$W$9:$W$20</c:f>
              <c:numCache>
                <c:formatCode>#,##0</c:formatCode>
                <c:ptCount val="12"/>
                <c:pt idx="0">
                  <c:v>216011.48761225402</c:v>
                </c:pt>
                <c:pt idx="1">
                  <c:v>162807.98502294839</c:v>
                </c:pt>
                <c:pt idx="2">
                  <c:v>152461.65449460311</c:v>
                </c:pt>
                <c:pt idx="3">
                  <c:v>79523.344359280047</c:v>
                </c:pt>
                <c:pt idx="4">
                  <c:v>54535.153339880431</c:v>
                </c:pt>
                <c:pt idx="5">
                  <c:v>25939.850796226641</c:v>
                </c:pt>
                <c:pt idx="6">
                  <c:v>19989.483736453283</c:v>
                </c:pt>
                <c:pt idx="7">
                  <c:v>18042.378529732574</c:v>
                </c:pt>
                <c:pt idx="8">
                  <c:v>36882.944440575076</c:v>
                </c:pt>
                <c:pt idx="9">
                  <c:v>95333.797292189411</c:v>
                </c:pt>
                <c:pt idx="10">
                  <c:v>148490.5769340691</c:v>
                </c:pt>
                <c:pt idx="11">
                  <c:v>187710.21768872123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AB-4553-8F40-24419C612C42}"/>
            </c:ext>
          </c:extLst>
        </c:ser>
        <c:ser>
          <c:idx val="3"/>
          <c:order val="3"/>
          <c:tx>
            <c:strRef>
              <c:f>'8.1'!$X$8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'8.1'!$T$9:$T$20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'8.1'!$X$9:$X$20</c:f>
              <c:numCache>
                <c:formatCode>#,##0</c:formatCode>
                <c:ptCount val="12"/>
                <c:pt idx="0">
                  <c:v>398803.83835636597</c:v>
                </c:pt>
                <c:pt idx="1">
                  <c:v>308216.32022621948</c:v>
                </c:pt>
                <c:pt idx="2">
                  <c:v>276880.51365224295</c:v>
                </c:pt>
                <c:pt idx="3">
                  <c:v>148365.15308795427</c:v>
                </c:pt>
                <c:pt idx="4">
                  <c:v>104951.75351319682</c:v>
                </c:pt>
                <c:pt idx="5">
                  <c:v>46754.639118127052</c:v>
                </c:pt>
                <c:pt idx="6">
                  <c:v>35151.107072838109</c:v>
                </c:pt>
                <c:pt idx="7">
                  <c:v>33051.059620847533</c:v>
                </c:pt>
                <c:pt idx="8">
                  <c:v>69884.419465311585</c:v>
                </c:pt>
                <c:pt idx="9">
                  <c:v>180051.13845538118</c:v>
                </c:pt>
                <c:pt idx="10">
                  <c:v>284311.18079920212</c:v>
                </c:pt>
                <c:pt idx="11">
                  <c:v>359120.50981893309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AB-4553-8F40-24419C612C42}"/>
            </c:ext>
          </c:extLst>
        </c:ser>
        <c:ser>
          <c:idx val="4"/>
          <c:order val="4"/>
          <c:tx>
            <c:strRef>
              <c:f>'8.1'!$Y$8</c:f>
              <c:strCache>
                <c:ptCount val="1"/>
                <c:pt idx="0">
                  <c:v>OP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'8.1'!$T$9:$T$20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'8.1'!$Y$9:$Y$20</c:f>
              <c:numCache>
                <c:formatCode>#,##0</c:formatCode>
                <c:ptCount val="12"/>
                <c:pt idx="0">
                  <c:v>16739.653053979539</c:v>
                </c:pt>
                <c:pt idx="1">
                  <c:v>15375.774621056358</c:v>
                </c:pt>
                <c:pt idx="2">
                  <c:v>15294.086924904204</c:v>
                </c:pt>
                <c:pt idx="3">
                  <c:v>11392.499975987721</c:v>
                </c:pt>
                <c:pt idx="4">
                  <c:v>11966.024682131319</c:v>
                </c:pt>
                <c:pt idx="5">
                  <c:v>10078.806998087055</c:v>
                </c:pt>
                <c:pt idx="6">
                  <c:v>8827.7962881535932</c:v>
                </c:pt>
                <c:pt idx="7">
                  <c:v>18637.238932747656</c:v>
                </c:pt>
                <c:pt idx="8">
                  <c:v>-6402.2225966812439</c:v>
                </c:pt>
                <c:pt idx="9">
                  <c:v>12122.942269542638</c:v>
                </c:pt>
                <c:pt idx="10">
                  <c:v>12701.174498738153</c:v>
                </c:pt>
                <c:pt idx="11">
                  <c:v>15494.811611140105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AB-4553-8F40-24419C61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3028480"/>
        <c:axId val="173030016"/>
      </c:barChart>
      <c:catAx>
        <c:axId val="173028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3030016"/>
        <c:crosses val="autoZero"/>
        <c:auto val="1"/>
        <c:lblAlgn val="ctr"/>
        <c:lblOffset val="100"/>
        <c:noMultiLvlLbl val="0"/>
      </c:catAx>
      <c:valAx>
        <c:axId val="173030016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3028480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38565010408181738"/>
          <c:y val="0.13361665510951831"/>
          <c:w val="0.3870228216988571"/>
          <c:h val="0.13694362628988074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3.5116279069767442E-2"/>
          <c:w val="0.85586431740875435"/>
          <c:h val="0.80316059329793077"/>
        </c:manualLayout>
      </c:layout>
      <c:lineChart>
        <c:grouping val="standard"/>
        <c:varyColors val="0"/>
        <c:ser>
          <c:idx val="0"/>
          <c:order val="0"/>
          <c:tx>
            <c:strRef>
              <c:f>'8.1'!$L$28</c:f>
              <c:strCache>
                <c:ptCount val="1"/>
                <c:pt idx="0">
                  <c:v>Počet zákazníků ke konci období</c:v>
                </c:pt>
              </c:strCache>
            </c:strRef>
          </c:tx>
          <c:spPr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marker>
            <c:symbol val="none"/>
          </c:marker>
          <c:cat>
            <c:numRef>
              <c:f>'8.1'!$K$29:$K$38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'8.1'!$L$29:$L$38</c:f>
              <c:numCache>
                <c:formatCode>#,##0</c:formatCode>
                <c:ptCount val="10"/>
                <c:pt idx="0">
                  <c:v>2869023</c:v>
                </c:pt>
                <c:pt idx="1">
                  <c:v>2868083.1</c:v>
                </c:pt>
                <c:pt idx="2">
                  <c:v>2860344.9</c:v>
                </c:pt>
                <c:pt idx="3">
                  <c:v>2849162</c:v>
                </c:pt>
                <c:pt idx="4">
                  <c:v>2844334</c:v>
                </c:pt>
                <c:pt idx="5">
                  <c:v>2840473</c:v>
                </c:pt>
                <c:pt idx="6">
                  <c:v>2844257</c:v>
                </c:pt>
                <c:pt idx="7">
                  <c:v>2840619</c:v>
                </c:pt>
                <c:pt idx="8">
                  <c:v>2834509</c:v>
                </c:pt>
                <c:pt idx="9">
                  <c:v>2829132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B-4975-9088-2D8DEB93C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050496"/>
        <c:axId val="173052288"/>
      </c:lineChart>
      <c:catAx>
        <c:axId val="17305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3052288"/>
        <c:crosses val="autoZero"/>
        <c:auto val="1"/>
        <c:lblAlgn val="ctr"/>
        <c:lblOffset val="100"/>
        <c:noMultiLvlLbl val="0"/>
      </c:catAx>
      <c:valAx>
        <c:axId val="173052288"/>
        <c:scaling>
          <c:orientation val="minMax"/>
          <c:max val="2875000"/>
          <c:min val="28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3050496"/>
        <c:crosses val="autoZero"/>
        <c:crossBetween val="between"/>
        <c:majorUnit val="5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843084143893777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'8.1'!$U$22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numRef>
              <c:f>'8.1'!$T$23:$T$32</c:f>
              <c:numCache>
                <c:formatCode>#,##0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'8.1'!$U$23:$U$32</c:f>
              <c:numCache>
                <c:formatCode>#,##0</c:formatCode>
                <c:ptCount val="10"/>
                <c:pt idx="0">
                  <c:v>3544517.7146528307</c:v>
                </c:pt>
                <c:pt idx="1">
                  <c:v>3542741.3316356624</c:v>
                </c:pt>
                <c:pt idx="2">
                  <c:v>3627323.0662095109</c:v>
                </c:pt>
                <c:pt idx="3">
                  <c:v>3410397.2052618805</c:v>
                </c:pt>
                <c:pt idx="4">
                  <c:v>3522761.6740966924</c:v>
                </c:pt>
                <c:pt idx="5">
                  <c:v>3836358.4581271773</c:v>
                </c:pt>
                <c:pt idx="6">
                  <c:v>3847746</c:v>
                </c:pt>
                <c:pt idx="7">
                  <c:v>3854919.8167295875</c:v>
                </c:pt>
                <c:pt idx="8">
                  <c:v>4200740.8816692531</c:v>
                </c:pt>
                <c:pt idx="9">
                  <c:v>4268309.7902267631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E-4E35-AA8D-38D1257E222A}"/>
            </c:ext>
          </c:extLst>
        </c:ser>
        <c:ser>
          <c:idx val="1"/>
          <c:order val="1"/>
          <c:tx>
            <c:strRef>
              <c:f>'8.1'!$V$22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'8.1'!$T$23:$T$32</c:f>
              <c:numCache>
                <c:formatCode>#,##0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'8.1'!$V$23:$V$32</c:f>
              <c:numCache>
                <c:formatCode>#,##0</c:formatCode>
                <c:ptCount val="10"/>
                <c:pt idx="0">
                  <c:v>782883.88973771583</c:v>
                </c:pt>
                <c:pt idx="1">
                  <c:v>801433.25080113055</c:v>
                </c:pt>
                <c:pt idx="2">
                  <c:v>819144.45046701445</c:v>
                </c:pt>
                <c:pt idx="3">
                  <c:v>712956.65283609333</c:v>
                </c:pt>
                <c:pt idx="4">
                  <c:v>740547.16276384518</c:v>
                </c:pt>
                <c:pt idx="5">
                  <c:v>801511.80511781632</c:v>
                </c:pt>
                <c:pt idx="6">
                  <c:v>905811.00000000012</c:v>
                </c:pt>
                <c:pt idx="7">
                  <c:v>802317.10169693304</c:v>
                </c:pt>
                <c:pt idx="8">
                  <c:v>837955.48207248398</c:v>
                </c:pt>
                <c:pt idx="9">
                  <c:v>840410.28830097569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EE-4E35-AA8D-38D1257E222A}"/>
            </c:ext>
          </c:extLst>
        </c:ser>
        <c:ser>
          <c:idx val="2"/>
          <c:order val="2"/>
          <c:tx>
            <c:strRef>
              <c:f>'8.1'!$W$22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'8.1'!$T$23:$T$32</c:f>
              <c:numCache>
                <c:formatCode>#,##0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'8.1'!$W$23:$W$32</c:f>
              <c:numCache>
                <c:formatCode>#,##0</c:formatCode>
                <c:ptCount val="10"/>
                <c:pt idx="0">
                  <c:v>1159817.3896996931</c:v>
                </c:pt>
                <c:pt idx="1">
                  <c:v>1196669.5217189353</c:v>
                </c:pt>
                <c:pt idx="2">
                  <c:v>1204242.4930758923</c:v>
                </c:pt>
                <c:pt idx="3">
                  <c:v>980633.63749940379</c:v>
                </c:pt>
                <c:pt idx="4">
                  <c:v>1057163.4652972291</c:v>
                </c:pt>
                <c:pt idx="5">
                  <c:v>1152681.5890783148</c:v>
                </c:pt>
                <c:pt idx="6">
                  <c:v>1238757.2516670562</c:v>
                </c:pt>
                <c:pt idx="7">
                  <c:v>1117915.2635170002</c:v>
                </c:pt>
                <c:pt idx="8">
                  <c:v>1201475.0959205984</c:v>
                </c:pt>
                <c:pt idx="9">
                  <c:v>1197728.8742469333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EE-4E35-AA8D-38D1257E222A}"/>
            </c:ext>
          </c:extLst>
        </c:ser>
        <c:ser>
          <c:idx val="3"/>
          <c:order val="3"/>
          <c:tx>
            <c:strRef>
              <c:f>'8.1'!$X$22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numRef>
              <c:f>'8.1'!$T$23:$T$32</c:f>
              <c:numCache>
                <c:formatCode>#,##0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'8.1'!$X$23:$X$32</c:f>
              <c:numCache>
                <c:formatCode>#,##0</c:formatCode>
                <c:ptCount val="10"/>
                <c:pt idx="0">
                  <c:v>2443944.6972930189</c:v>
                </c:pt>
                <c:pt idx="1">
                  <c:v>2468975.0847144169</c:v>
                </c:pt>
                <c:pt idx="2">
                  <c:v>2473738.6571432869</c:v>
                </c:pt>
                <c:pt idx="3">
                  <c:v>1999119.7194391894</c:v>
                </c:pt>
                <c:pt idx="4">
                  <c:v>2171135.5106019503</c:v>
                </c:pt>
                <c:pt idx="5">
                  <c:v>2368461.0261057094</c:v>
                </c:pt>
                <c:pt idx="6">
                  <c:v>2427268.7824260001</c:v>
                </c:pt>
                <c:pt idx="7">
                  <c:v>2275641.6101114</c:v>
                </c:pt>
                <c:pt idx="8">
                  <c:v>2173234.605044093</c:v>
                </c:pt>
                <c:pt idx="9">
                  <c:v>2245541.6331866197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EE-4E35-AA8D-38D1257E222A}"/>
            </c:ext>
          </c:extLst>
        </c:ser>
        <c:ser>
          <c:idx val="4"/>
          <c:order val="4"/>
          <c:tx>
            <c:strRef>
              <c:f>'8.1'!$Y$22</c:f>
              <c:strCache>
                <c:ptCount val="1"/>
                <c:pt idx="0">
                  <c:v>OP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'8.1'!$T$23:$T$32</c:f>
              <c:numCache>
                <c:formatCode>#,##0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'8.1'!$Y$23:$Y$32</c:f>
              <c:numCache>
                <c:formatCode>#,##0</c:formatCode>
                <c:ptCount val="10"/>
                <c:pt idx="0">
                  <c:v>154636.30861674156</c:v>
                </c:pt>
                <c:pt idx="1">
                  <c:v>148405.8161801789</c:v>
                </c:pt>
                <c:pt idx="2">
                  <c:v>152645.74787374586</c:v>
                </c:pt>
                <c:pt idx="3">
                  <c:v>177312.53456284851</c:v>
                </c:pt>
                <c:pt idx="4">
                  <c:v>115956.82018521987</c:v>
                </c:pt>
                <c:pt idx="5">
                  <c:v>96121.355104837567</c:v>
                </c:pt>
                <c:pt idx="6">
                  <c:v>107899.71932586282</c:v>
                </c:pt>
                <c:pt idx="7">
                  <c:v>131961.93493334774</c:v>
                </c:pt>
                <c:pt idx="8">
                  <c:v>151223.40892275871</c:v>
                </c:pt>
                <c:pt idx="9">
                  <c:v>142228.58725978711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EE-4E35-AA8D-38D1257E2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3757184"/>
        <c:axId val="173758720"/>
      </c:barChart>
      <c:catAx>
        <c:axId val="17375718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173758720"/>
        <c:crosses val="autoZero"/>
        <c:auto val="1"/>
        <c:lblAlgn val="ctr"/>
        <c:lblOffset val="100"/>
        <c:noMultiLvlLbl val="0"/>
      </c:catAx>
      <c:valAx>
        <c:axId val="173758720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37571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71788917427350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'8.2'!$A$7:$A$18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'8.2'!$C$7:$C$18</c:f>
              <c:numCache>
                <c:formatCode>#,##0</c:formatCode>
                <c:ptCount val="12"/>
                <c:pt idx="0">
                  <c:v>459290.43916863576</c:v>
                </c:pt>
                <c:pt idx="1">
                  <c:v>389751.77173847542</c:v>
                </c:pt>
                <c:pt idx="2">
                  <c:v>381906.30234116694</c:v>
                </c:pt>
                <c:pt idx="3">
                  <c:v>279676.37725276989</c:v>
                </c:pt>
                <c:pt idx="4">
                  <c:v>274819.66430698894</c:v>
                </c:pt>
                <c:pt idx="5">
                  <c:v>287238.18036333832</c:v>
                </c:pt>
                <c:pt idx="6">
                  <c:v>319499.70437384298</c:v>
                </c:pt>
                <c:pt idx="7">
                  <c:v>300777.63788235816</c:v>
                </c:pt>
                <c:pt idx="8">
                  <c:v>276160.32736333751</c:v>
                </c:pt>
                <c:pt idx="9">
                  <c:v>370301.87954321969</c:v>
                </c:pt>
                <c:pt idx="10">
                  <c:v>457968.46712282422</c:v>
                </c:pt>
                <c:pt idx="11">
                  <c:v>470919.03876980487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EF-486C-ADF7-38D37CCE7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9434112"/>
        <c:axId val="169468672"/>
      </c:barChart>
      <c:catAx>
        <c:axId val="169434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9468672"/>
        <c:crosses val="autoZero"/>
        <c:auto val="1"/>
        <c:lblAlgn val="ctr"/>
        <c:lblOffset val="100"/>
        <c:noMultiLvlLbl val="0"/>
      </c:catAx>
      <c:valAx>
        <c:axId val="1694686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9434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764400903375450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'8.2'!$L$14</c:f>
              <c:strCache>
                <c:ptCount val="1"/>
                <c:pt idx="0">
                  <c:v>Celková spotřeba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'8.2'!$K$15:$K$24</c:f>
              <c:numCache>
                <c:formatCode>0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'8.2'!$L$15:$L$24</c:f>
              <c:numCache>
                <c:formatCode>0</c:formatCode>
                <c:ptCount val="10"/>
                <c:pt idx="0">
                  <c:v>3544517.7146528307</c:v>
                </c:pt>
                <c:pt idx="1">
                  <c:v>3542741.3316356624</c:v>
                </c:pt>
                <c:pt idx="2">
                  <c:v>3627323.0662095109</c:v>
                </c:pt>
                <c:pt idx="3">
                  <c:v>3410397.2052618805</c:v>
                </c:pt>
                <c:pt idx="4">
                  <c:v>3522761.6740966924</c:v>
                </c:pt>
                <c:pt idx="5">
                  <c:v>3836358.4581271773</c:v>
                </c:pt>
                <c:pt idx="6">
                  <c:v>3847746</c:v>
                </c:pt>
                <c:pt idx="7">
                  <c:v>3854919.8167295875</c:v>
                </c:pt>
                <c:pt idx="8">
                  <c:v>4200740.8816692531</c:v>
                </c:pt>
                <c:pt idx="9">
                  <c:v>4268309.7902267631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9B-4D1E-AFE6-DB40A1C19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2212608"/>
        <c:axId val="172214144"/>
      </c:barChart>
      <c:catAx>
        <c:axId val="17221260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72214144"/>
        <c:crosses val="autoZero"/>
        <c:auto val="1"/>
        <c:lblAlgn val="ctr"/>
        <c:lblOffset val="100"/>
        <c:noMultiLvlLbl val="0"/>
      </c:catAx>
      <c:valAx>
        <c:axId val="1722141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22126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3.5116279069767442E-2"/>
          <c:w val="0.85586431740875435"/>
          <c:h val="0.80316059329793077"/>
        </c:manualLayout>
      </c:layout>
      <c:lineChart>
        <c:grouping val="standard"/>
        <c:varyColors val="0"/>
        <c:ser>
          <c:idx val="0"/>
          <c:order val="0"/>
          <c:tx>
            <c:strRef>
              <c:f>'8.2'!$L$26</c:f>
              <c:strCache>
                <c:ptCount val="1"/>
                <c:pt idx="0">
                  <c:v>Počet zákazníků ke konci období</c:v>
                </c:pt>
              </c:strCache>
            </c:strRef>
          </c:tx>
          <c:marker>
            <c:symbol val="none"/>
          </c:marker>
          <c:cat>
            <c:numRef>
              <c:f>'8.2'!$K$27:$K$36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'8.2'!$L$27:$L$36</c:f>
              <c:numCache>
                <c:formatCode>#,##0</c:formatCode>
                <c:ptCount val="10"/>
                <c:pt idx="0">
                  <c:v>1707</c:v>
                </c:pt>
                <c:pt idx="1">
                  <c:v>1652</c:v>
                </c:pt>
                <c:pt idx="2">
                  <c:v>1637</c:v>
                </c:pt>
                <c:pt idx="3">
                  <c:v>1599</c:v>
                </c:pt>
                <c:pt idx="4">
                  <c:v>1606</c:v>
                </c:pt>
                <c:pt idx="5">
                  <c:v>1618</c:v>
                </c:pt>
                <c:pt idx="6">
                  <c:v>1703</c:v>
                </c:pt>
                <c:pt idx="7">
                  <c:v>1692</c:v>
                </c:pt>
                <c:pt idx="8">
                  <c:v>1690</c:v>
                </c:pt>
                <c:pt idx="9">
                  <c:v>1605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5-4D24-B59D-715BDBC7A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782528"/>
        <c:axId val="173784064"/>
      </c:lineChart>
      <c:catAx>
        <c:axId val="17378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3784064"/>
        <c:crosses val="autoZero"/>
        <c:auto val="1"/>
        <c:lblAlgn val="ctr"/>
        <c:lblOffset val="100"/>
        <c:noMultiLvlLbl val="0"/>
      </c:catAx>
      <c:valAx>
        <c:axId val="173784064"/>
        <c:scaling>
          <c:orientation val="minMax"/>
          <c:max val="1790"/>
          <c:min val="15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3782528"/>
        <c:crosses val="autoZero"/>
        <c:crossBetween val="between"/>
        <c:majorUnit val="3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71788917427350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'8.3'!$A$7:$A$18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'8.3'!$C$7:$C$18</c:f>
              <c:numCache>
                <c:formatCode>#,##0</c:formatCode>
                <c:ptCount val="12"/>
                <c:pt idx="0">
                  <c:v>125886.70626186382</c:v>
                </c:pt>
                <c:pt idx="1">
                  <c:v>99389.408278500967</c:v>
                </c:pt>
                <c:pt idx="2">
                  <c:v>92594.240813680211</c:v>
                </c:pt>
                <c:pt idx="3">
                  <c:v>56020.538123114355</c:v>
                </c:pt>
                <c:pt idx="4">
                  <c:v>46072.412470874151</c:v>
                </c:pt>
                <c:pt idx="5">
                  <c:v>33474.272674265761</c:v>
                </c:pt>
                <c:pt idx="6">
                  <c:v>30718.842689524205</c:v>
                </c:pt>
                <c:pt idx="7">
                  <c:v>30655.908230701647</c:v>
                </c:pt>
                <c:pt idx="8">
                  <c:v>39591.983219518872</c:v>
                </c:pt>
                <c:pt idx="9">
                  <c:v>73562.421949754702</c:v>
                </c:pt>
                <c:pt idx="10">
                  <c:v>102135.70699313319</c:v>
                </c:pt>
                <c:pt idx="11">
                  <c:v>110307.8465960438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96-4887-A6CD-4D7B12F76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0904960"/>
        <c:axId val="172061824"/>
      </c:barChart>
      <c:catAx>
        <c:axId val="170904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2061824"/>
        <c:crosses val="autoZero"/>
        <c:auto val="1"/>
        <c:lblAlgn val="ctr"/>
        <c:lblOffset val="100"/>
        <c:noMultiLvlLbl val="0"/>
      </c:catAx>
      <c:valAx>
        <c:axId val="1720618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09049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764400903375450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'8.3'!$L$14</c:f>
              <c:strCache>
                <c:ptCount val="1"/>
                <c:pt idx="0">
                  <c:v>Celková spotřeba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numRef>
              <c:f>'8.3'!$K$15:$K$24</c:f>
              <c:numCache>
                <c:formatCode>0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'8.3'!$L$15:$L$24</c:f>
              <c:numCache>
                <c:formatCode>0</c:formatCode>
                <c:ptCount val="10"/>
                <c:pt idx="0">
                  <c:v>782883.88973771583</c:v>
                </c:pt>
                <c:pt idx="1">
                  <c:v>801433.25080113055</c:v>
                </c:pt>
                <c:pt idx="2">
                  <c:v>819144.45046701445</c:v>
                </c:pt>
                <c:pt idx="3">
                  <c:v>712956.65283609333</c:v>
                </c:pt>
                <c:pt idx="4">
                  <c:v>740547.16276384518</c:v>
                </c:pt>
                <c:pt idx="5">
                  <c:v>801511.80511781632</c:v>
                </c:pt>
                <c:pt idx="6">
                  <c:v>905811.00000000012</c:v>
                </c:pt>
                <c:pt idx="7">
                  <c:v>802317.10169693304</c:v>
                </c:pt>
                <c:pt idx="8">
                  <c:v>837955.48207248398</c:v>
                </c:pt>
                <c:pt idx="9">
                  <c:v>840410.28830097569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BA-4B0F-9C2F-F8A62700E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2077824"/>
        <c:axId val="172079360"/>
      </c:barChart>
      <c:catAx>
        <c:axId val="17207782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72079360"/>
        <c:crosses val="autoZero"/>
        <c:auto val="1"/>
        <c:lblAlgn val="ctr"/>
        <c:lblOffset val="100"/>
        <c:noMultiLvlLbl val="0"/>
      </c:catAx>
      <c:valAx>
        <c:axId val="172079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20778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3.5116279069767442E-2"/>
          <c:w val="0.85586431740875435"/>
          <c:h val="0.80316059329793077"/>
        </c:manualLayout>
      </c:layout>
      <c:lineChart>
        <c:grouping val="standard"/>
        <c:varyColors val="0"/>
        <c:ser>
          <c:idx val="0"/>
          <c:order val="0"/>
          <c:tx>
            <c:strRef>
              <c:f>'8.3'!$L$26</c:f>
              <c:strCache>
                <c:ptCount val="1"/>
                <c:pt idx="0">
                  <c:v>Počet zákazníků ke konci období</c:v>
                </c:pt>
              </c:strCache>
            </c:strRef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'8.3'!$K$27:$K$36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'8.3'!$L$27:$L$36</c:f>
              <c:numCache>
                <c:formatCode>#,##0</c:formatCode>
                <c:ptCount val="10"/>
                <c:pt idx="0">
                  <c:v>7033</c:v>
                </c:pt>
                <c:pt idx="1">
                  <c:v>6939</c:v>
                </c:pt>
                <c:pt idx="2">
                  <c:v>6946</c:v>
                </c:pt>
                <c:pt idx="3">
                  <c:v>6841</c:v>
                </c:pt>
                <c:pt idx="4">
                  <c:v>6814</c:v>
                </c:pt>
                <c:pt idx="5">
                  <c:v>6823</c:v>
                </c:pt>
                <c:pt idx="6">
                  <c:v>6817</c:v>
                </c:pt>
                <c:pt idx="7">
                  <c:v>6817</c:v>
                </c:pt>
                <c:pt idx="8">
                  <c:v>6759</c:v>
                </c:pt>
                <c:pt idx="9">
                  <c:v>6748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C-48B5-9111-0BFADFCF5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095360"/>
        <c:axId val="172096896"/>
      </c:lineChart>
      <c:catAx>
        <c:axId val="17209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2096896"/>
        <c:crosses val="autoZero"/>
        <c:auto val="1"/>
        <c:lblAlgn val="ctr"/>
        <c:lblOffset val="100"/>
        <c:noMultiLvlLbl val="0"/>
      </c:catAx>
      <c:valAx>
        <c:axId val="172096896"/>
        <c:scaling>
          <c:orientation val="minMax"/>
          <c:max val="7100"/>
          <c:min val="6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2095360"/>
        <c:crosses val="autoZero"/>
        <c:crossBetween val="between"/>
        <c:majorUnit val="5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070704624119979E-2"/>
          <c:y val="4.1025641025641026E-2"/>
          <c:w val="0.95532999757893922"/>
          <c:h val="0.66129722993258933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1C16-431E-91BE-62A1044ECF5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C16-431E-91BE-62A1044ECF5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C16-431E-91BE-62A1044ECF5C}"/>
              </c:ext>
            </c:extLst>
          </c:dPt>
          <c:dLbls>
            <c:dLbl>
              <c:idx val="0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16-431E-91BE-62A1044ECF5C}"/>
                </c:ext>
              </c:extLst>
            </c:dLbl>
            <c:dLbl>
              <c:idx val="1"/>
              <c:layout>
                <c:manualLayout>
                  <c:x val="4.27058425988611E-2"/>
                  <c:y val="0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16-431E-91BE-62A1044ECF5C}"/>
                </c:ext>
              </c:extLst>
            </c:dLbl>
            <c:dLbl>
              <c:idx val="2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16-431E-91BE-62A1044ECF5C}"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'3.3'!$B$29:$D$29</c:f>
              <c:strCache>
                <c:ptCount val="3"/>
                <c:pt idx="0">
                  <c:v>do ČR</c:v>
                </c:pt>
                <c:pt idx="1">
                  <c:v>ze ZP</c:v>
                </c:pt>
                <c:pt idx="2">
                  <c:v>Výroba plynu
 v ČR
(celkem 
včetně VS)</c:v>
                </c:pt>
              </c:strCache>
            </c:strRef>
          </c:cat>
          <c:val>
            <c:numRef>
              <c:f>'3.3'!$B$30:$D$30</c:f>
              <c:numCache>
                <c:formatCode>#,##0.0</c:formatCode>
                <c:ptCount val="3"/>
                <c:pt idx="0">
                  <c:v>43481.570748310362</c:v>
                </c:pt>
                <c:pt idx="1">
                  <c:v>3039.8786140000002</c:v>
                </c:pt>
                <c:pt idx="2">
                  <c:v>122.73749500000001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C16-431E-91BE-62A1044ECF5C}"/>
            </c:ext>
          </c:extLst>
        </c:ser>
        <c:ser>
          <c:idx val="1"/>
          <c:order val="1"/>
          <c:spPr>
            <a:solidFill>
              <a:schemeClr val="bg1">
                <a:lumMod val="85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C16-431E-91BE-62A1044ECF5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1C16-431E-91BE-62A1044ECF5C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1C16-431E-91BE-62A1044ECF5C}"/>
              </c:ext>
            </c:extLst>
          </c:dPt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16-431E-91BE-62A1044ECF5C}"/>
                </c:ext>
              </c:extLst>
            </c:dLbl>
            <c:dLbl>
              <c:idx val="1"/>
              <c:layout>
                <c:manualLayout>
                  <c:x val="-4.2181230044856896E-2"/>
                  <c:y val="6.9751479809793647E-3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16-431E-91BE-62A1044ECF5C}"/>
                </c:ext>
              </c:extLst>
            </c:dLbl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16-431E-91BE-62A1044ECF5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'3.3'!$B$29:$D$29</c:f>
              <c:strCache>
                <c:ptCount val="3"/>
                <c:pt idx="0">
                  <c:v>do ČR</c:v>
                </c:pt>
                <c:pt idx="1">
                  <c:v>ze ZP</c:v>
                </c:pt>
                <c:pt idx="2">
                  <c:v>Výroba plynu
 v ČR
(celkem 
včetně VS)</c:v>
                </c:pt>
              </c:strCache>
            </c:strRef>
          </c:cat>
          <c:val>
            <c:numRef>
              <c:f>'3.3'!$B$31:$D$31</c:f>
              <c:numCache>
                <c:formatCode>#,##0.0</c:formatCode>
                <c:ptCount val="3"/>
                <c:pt idx="0">
                  <c:v>-35891.603370085293</c:v>
                </c:pt>
                <c:pt idx="1">
                  <c:v>-2018.9483439000005</c:v>
                </c:pt>
                <c:pt idx="2">
                  <c:v>-8694.2191732210813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C16-431E-91BE-62A1044EC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2085632"/>
        <c:axId val="152087168"/>
      </c:barChart>
      <c:catAx>
        <c:axId val="152085632"/>
        <c:scaling>
          <c:orientation val="minMax"/>
        </c:scaling>
        <c:delete val="1"/>
        <c:axPos val="l"/>
        <c:numFmt formatCode="General" sourceLinked="0"/>
        <c:majorTickMark val="out"/>
        <c:minorTickMark val="none"/>
        <c:tickLblPos val="nextTo"/>
        <c:crossAx val="152087168"/>
        <c:crosses val="autoZero"/>
        <c:auto val="1"/>
        <c:lblAlgn val="ctr"/>
        <c:lblOffset val="100"/>
        <c:noMultiLvlLbl val="0"/>
      </c:catAx>
      <c:valAx>
        <c:axId val="152087168"/>
        <c:scaling>
          <c:orientation val="minMax"/>
          <c:max val="45000"/>
          <c:min val="-400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Toky plynu v mil. m</a:t>
                </a:r>
                <a:r>
                  <a:rPr lang="en-US" b="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0.43067130353243765"/>
              <c:y val="0.8769391273789520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52085632"/>
        <c:crosses val="autoZero"/>
        <c:crossBetween val="between"/>
        <c:majorUnit val="5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71788917427350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'8.4'!$A$7:$A$18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'8.4'!$C$7:$C$18</c:f>
              <c:numCache>
                <c:formatCode>#,##0</c:formatCode>
                <c:ptCount val="12"/>
                <c:pt idx="0">
                  <c:v>216011.48761225402</c:v>
                </c:pt>
                <c:pt idx="1">
                  <c:v>162807.98502294839</c:v>
                </c:pt>
                <c:pt idx="2">
                  <c:v>152461.65449460311</c:v>
                </c:pt>
                <c:pt idx="3">
                  <c:v>79523.344359280047</c:v>
                </c:pt>
                <c:pt idx="4">
                  <c:v>54535.153339880431</c:v>
                </c:pt>
                <c:pt idx="5">
                  <c:v>25939.850796226641</c:v>
                </c:pt>
                <c:pt idx="6">
                  <c:v>19989.483736453283</c:v>
                </c:pt>
                <c:pt idx="7">
                  <c:v>18042.378529732574</c:v>
                </c:pt>
                <c:pt idx="8">
                  <c:v>36882.944440575076</c:v>
                </c:pt>
                <c:pt idx="9">
                  <c:v>95333.797292189411</c:v>
                </c:pt>
                <c:pt idx="10">
                  <c:v>148490.5769340691</c:v>
                </c:pt>
                <c:pt idx="11">
                  <c:v>187710.21768872123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58-4688-900E-808E04260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4424064"/>
        <c:axId val="174425600"/>
      </c:barChart>
      <c:catAx>
        <c:axId val="174424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4425600"/>
        <c:crosses val="autoZero"/>
        <c:auto val="1"/>
        <c:lblAlgn val="ctr"/>
        <c:lblOffset val="100"/>
        <c:noMultiLvlLbl val="0"/>
      </c:catAx>
      <c:valAx>
        <c:axId val="1744256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44240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764400903375450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'8.4'!$L$14</c:f>
              <c:strCache>
                <c:ptCount val="1"/>
                <c:pt idx="0">
                  <c:v>Celková spotřeba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'8.4'!$K$15:$K$24</c:f>
              <c:numCache>
                <c:formatCode>0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'8.4'!$L$15:$L$24</c:f>
              <c:numCache>
                <c:formatCode>0</c:formatCode>
                <c:ptCount val="10"/>
                <c:pt idx="0">
                  <c:v>1159817.3896996931</c:v>
                </c:pt>
                <c:pt idx="1">
                  <c:v>1196669.5217189353</c:v>
                </c:pt>
                <c:pt idx="2">
                  <c:v>1204242.4930758923</c:v>
                </c:pt>
                <c:pt idx="3">
                  <c:v>980633.63749940379</c:v>
                </c:pt>
                <c:pt idx="4">
                  <c:v>1057163.4652972291</c:v>
                </c:pt>
                <c:pt idx="5">
                  <c:v>1152681.5890783148</c:v>
                </c:pt>
                <c:pt idx="6">
                  <c:v>1238757.2516670562</c:v>
                </c:pt>
                <c:pt idx="7">
                  <c:v>1117915.2635170002</c:v>
                </c:pt>
                <c:pt idx="8">
                  <c:v>1201475.0959205984</c:v>
                </c:pt>
                <c:pt idx="9">
                  <c:v>1197728.8742469333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0-4C1A-827D-C39B8E4F2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4445696"/>
        <c:axId val="174447232"/>
      </c:barChart>
      <c:catAx>
        <c:axId val="17444569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74447232"/>
        <c:crosses val="autoZero"/>
        <c:auto val="1"/>
        <c:lblAlgn val="ctr"/>
        <c:lblOffset val="100"/>
        <c:noMultiLvlLbl val="0"/>
      </c:catAx>
      <c:valAx>
        <c:axId val="1744472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44456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3.5116279069767442E-2"/>
          <c:w val="0.85586431740875435"/>
          <c:h val="0.80316059329793077"/>
        </c:manualLayout>
      </c:layout>
      <c:lineChart>
        <c:grouping val="standard"/>
        <c:varyColors val="0"/>
        <c:ser>
          <c:idx val="0"/>
          <c:order val="0"/>
          <c:tx>
            <c:strRef>
              <c:f>'8.4'!$L$26</c:f>
              <c:strCache>
                <c:ptCount val="1"/>
                <c:pt idx="0">
                  <c:v>Počet zákazníků ke konci období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'8.4'!$K$27:$K$36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'8.4'!$L$27:$L$36</c:f>
              <c:numCache>
                <c:formatCode>#,##0</c:formatCode>
                <c:ptCount val="10"/>
                <c:pt idx="0">
                  <c:v>200496</c:v>
                </c:pt>
                <c:pt idx="1">
                  <c:v>202807</c:v>
                </c:pt>
                <c:pt idx="2">
                  <c:v>201273.9</c:v>
                </c:pt>
                <c:pt idx="3">
                  <c:v>197824</c:v>
                </c:pt>
                <c:pt idx="4">
                  <c:v>199725</c:v>
                </c:pt>
                <c:pt idx="5">
                  <c:v>199995</c:v>
                </c:pt>
                <c:pt idx="6">
                  <c:v>203138</c:v>
                </c:pt>
                <c:pt idx="7">
                  <c:v>205693</c:v>
                </c:pt>
                <c:pt idx="8">
                  <c:v>206267</c:v>
                </c:pt>
                <c:pt idx="9">
                  <c:v>206659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3-4EC7-8D47-8C1965964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545152"/>
        <c:axId val="174555136"/>
      </c:lineChart>
      <c:catAx>
        <c:axId val="17454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4555136"/>
        <c:crosses val="autoZero"/>
        <c:auto val="1"/>
        <c:lblAlgn val="ctr"/>
        <c:lblOffset val="100"/>
        <c:noMultiLvlLbl val="0"/>
      </c:catAx>
      <c:valAx>
        <c:axId val="174555136"/>
        <c:scaling>
          <c:orientation val="minMax"/>
          <c:min val="19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45451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71788917427350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'8.5'!$A$7:$A$18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'8.5'!$C$7:$C$18</c:f>
              <c:numCache>
                <c:formatCode>#,##0</c:formatCode>
                <c:ptCount val="12"/>
                <c:pt idx="0">
                  <c:v>398803.83835636597</c:v>
                </c:pt>
                <c:pt idx="1">
                  <c:v>308216.32022621948</c:v>
                </c:pt>
                <c:pt idx="2">
                  <c:v>276880.51365224295</c:v>
                </c:pt>
                <c:pt idx="3">
                  <c:v>148365.15308795427</c:v>
                </c:pt>
                <c:pt idx="4">
                  <c:v>104951.75351319682</c:v>
                </c:pt>
                <c:pt idx="5">
                  <c:v>46754.639118127052</c:v>
                </c:pt>
                <c:pt idx="6">
                  <c:v>35151.107072838109</c:v>
                </c:pt>
                <c:pt idx="7">
                  <c:v>33051.059620847533</c:v>
                </c:pt>
                <c:pt idx="8">
                  <c:v>69884.419465311585</c:v>
                </c:pt>
                <c:pt idx="9">
                  <c:v>180051.13845538118</c:v>
                </c:pt>
                <c:pt idx="10">
                  <c:v>284311.18079920212</c:v>
                </c:pt>
                <c:pt idx="11">
                  <c:v>359120.50981893309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0B-47C6-BC8C-10612B0D9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4866816"/>
        <c:axId val="174868352"/>
      </c:barChart>
      <c:catAx>
        <c:axId val="174866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4868352"/>
        <c:crosses val="autoZero"/>
        <c:auto val="1"/>
        <c:lblAlgn val="ctr"/>
        <c:lblOffset val="100"/>
        <c:noMultiLvlLbl val="0"/>
      </c:catAx>
      <c:valAx>
        <c:axId val="1748683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4866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764400903375450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'8.5'!$L$14</c:f>
              <c:strCache>
                <c:ptCount val="1"/>
                <c:pt idx="0">
                  <c:v>Celková spotřeba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numRef>
              <c:f>'8.5'!$K$15:$K$24</c:f>
              <c:numCache>
                <c:formatCode>0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'8.5'!$L$15:$L$24</c:f>
              <c:numCache>
                <c:formatCode>0</c:formatCode>
                <c:ptCount val="10"/>
                <c:pt idx="0">
                  <c:v>2443944.6972930189</c:v>
                </c:pt>
                <c:pt idx="1">
                  <c:v>2468975.0847144169</c:v>
                </c:pt>
                <c:pt idx="2">
                  <c:v>2473738.6571432869</c:v>
                </c:pt>
                <c:pt idx="3">
                  <c:v>1999119.7194391894</c:v>
                </c:pt>
                <c:pt idx="4">
                  <c:v>2171135.5106019503</c:v>
                </c:pt>
                <c:pt idx="5">
                  <c:v>2368461.0261057094</c:v>
                </c:pt>
                <c:pt idx="6">
                  <c:v>2427268.7824260001</c:v>
                </c:pt>
                <c:pt idx="7">
                  <c:v>2275641.6101114</c:v>
                </c:pt>
                <c:pt idx="8">
                  <c:v>2173234.605044093</c:v>
                </c:pt>
                <c:pt idx="9">
                  <c:v>2245541.6331866197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4-445E-8065-D67778397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4880256"/>
        <c:axId val="174881792"/>
      </c:barChart>
      <c:catAx>
        <c:axId val="17488025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74881792"/>
        <c:crosses val="autoZero"/>
        <c:auto val="1"/>
        <c:lblAlgn val="ctr"/>
        <c:lblOffset val="100"/>
        <c:noMultiLvlLbl val="0"/>
      </c:catAx>
      <c:valAx>
        <c:axId val="1748817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48802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3.5116279069767442E-2"/>
          <c:w val="0.85586431740875435"/>
          <c:h val="0.80316059329793077"/>
        </c:manualLayout>
      </c:layout>
      <c:lineChart>
        <c:grouping val="standard"/>
        <c:varyColors val="0"/>
        <c:ser>
          <c:idx val="0"/>
          <c:order val="0"/>
          <c:tx>
            <c:strRef>
              <c:f>'8.5'!$L$26</c:f>
              <c:strCache>
                <c:ptCount val="1"/>
                <c:pt idx="0">
                  <c:v>Počet zákazníků ke konci období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'8.5'!$K$27:$K$36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'8.5'!$L$27:$L$36</c:f>
              <c:numCache>
                <c:formatCode>#,##0</c:formatCode>
                <c:ptCount val="10"/>
                <c:pt idx="0">
                  <c:v>2659787</c:v>
                </c:pt>
                <c:pt idx="1">
                  <c:v>2656685.1</c:v>
                </c:pt>
                <c:pt idx="2">
                  <c:v>2650488</c:v>
                </c:pt>
                <c:pt idx="3">
                  <c:v>2642898</c:v>
                </c:pt>
                <c:pt idx="4">
                  <c:v>2636189</c:v>
                </c:pt>
                <c:pt idx="5">
                  <c:v>2632037</c:v>
                </c:pt>
                <c:pt idx="6">
                  <c:v>2632599</c:v>
                </c:pt>
                <c:pt idx="7">
                  <c:v>2626417</c:v>
                </c:pt>
                <c:pt idx="8">
                  <c:v>2619793</c:v>
                </c:pt>
                <c:pt idx="9">
                  <c:v>2614120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C8-4FAA-AFAF-9204376A8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983808"/>
        <c:axId val="174985600"/>
      </c:lineChart>
      <c:catAx>
        <c:axId val="17498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4985600"/>
        <c:crosses val="autoZero"/>
        <c:auto val="1"/>
        <c:lblAlgn val="ctr"/>
        <c:lblOffset val="100"/>
        <c:noMultiLvlLbl val="0"/>
      </c:catAx>
      <c:valAx>
        <c:axId val="174985600"/>
        <c:scaling>
          <c:orientation val="minMax"/>
          <c:max val="2665000"/>
          <c:min val="261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4983808"/>
        <c:crosses val="autoZero"/>
        <c:crossBetween val="between"/>
        <c:majorUnit val="5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71788917427350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'8.6'!$A$7:$A$18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'8.6'!$C$7:$C$18</c:f>
              <c:numCache>
                <c:formatCode>#,##0</c:formatCode>
                <c:ptCount val="12"/>
                <c:pt idx="0">
                  <c:v>7758.7022554048817</c:v>
                </c:pt>
                <c:pt idx="1">
                  <c:v>7535.1114209925354</c:v>
                </c:pt>
                <c:pt idx="2">
                  <c:v>7020.9384104298952</c:v>
                </c:pt>
                <c:pt idx="3">
                  <c:v>5988.9118015119966</c:v>
                </c:pt>
                <c:pt idx="4">
                  <c:v>6730.0608461366046</c:v>
                </c:pt>
                <c:pt idx="5">
                  <c:v>7392.614786049031</c:v>
                </c:pt>
                <c:pt idx="6">
                  <c:v>7523.6734401130889</c:v>
                </c:pt>
                <c:pt idx="7">
                  <c:v>7412.4724826105912</c:v>
                </c:pt>
                <c:pt idx="8">
                  <c:v>7778.065126334639</c:v>
                </c:pt>
                <c:pt idx="9">
                  <c:v>7548.8655589121227</c:v>
                </c:pt>
                <c:pt idx="10">
                  <c:v>7235.6683882110219</c:v>
                </c:pt>
                <c:pt idx="11">
                  <c:v>7730.3948227958708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A-4284-AF8D-A836BADAE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5059712"/>
        <c:axId val="175061248"/>
      </c:barChart>
      <c:catAx>
        <c:axId val="175059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5061248"/>
        <c:crosses val="autoZero"/>
        <c:auto val="1"/>
        <c:lblAlgn val="ctr"/>
        <c:lblOffset val="100"/>
        <c:noMultiLvlLbl val="0"/>
      </c:catAx>
      <c:valAx>
        <c:axId val="1750612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50597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764400903375450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'8.6'!$L$14</c:f>
              <c:strCache>
                <c:ptCount val="1"/>
                <c:pt idx="0">
                  <c:v>Celková dodávka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numRef>
              <c:f>'8.6'!$K$15:$K$24</c:f>
              <c:numCache>
                <c:formatCode>0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'8.6'!$L$15:$L$24</c:f>
              <c:numCache>
                <c:formatCode>0</c:formatCode>
                <c:ptCount val="10"/>
                <c:pt idx="0">
                  <c:v>12089</c:v>
                </c:pt>
                <c:pt idx="1">
                  <c:v>15242</c:v>
                </c:pt>
                <c:pt idx="2">
                  <c:v>21952</c:v>
                </c:pt>
                <c:pt idx="3">
                  <c:v>29912</c:v>
                </c:pt>
                <c:pt idx="4">
                  <c:v>43589</c:v>
                </c:pt>
                <c:pt idx="5">
                  <c:v>59346</c:v>
                </c:pt>
                <c:pt idx="6">
                  <c:v>62917.251701243251</c:v>
                </c:pt>
                <c:pt idx="7">
                  <c:v>72655.081130820108</c:v>
                </c:pt>
                <c:pt idx="8">
                  <c:v>84282.357647964105</c:v>
                </c:pt>
                <c:pt idx="9">
                  <c:v>87655.479339502286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F0-4C9E-AB52-D00E47317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5105920"/>
        <c:axId val="175107456"/>
      </c:barChart>
      <c:catAx>
        <c:axId val="1751059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75107456"/>
        <c:crosses val="autoZero"/>
        <c:auto val="1"/>
        <c:lblAlgn val="ctr"/>
        <c:lblOffset val="100"/>
        <c:noMultiLvlLbl val="0"/>
      </c:catAx>
      <c:valAx>
        <c:axId val="1751074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5105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3.5116279069767442E-2"/>
          <c:w val="0.85586431740875435"/>
          <c:h val="0.80316059329793077"/>
        </c:manualLayout>
      </c:layout>
      <c:lineChart>
        <c:grouping val="standard"/>
        <c:varyColors val="0"/>
        <c:ser>
          <c:idx val="0"/>
          <c:order val="0"/>
          <c:tx>
            <c:strRef>
              <c:f>'8.6'!$L$26</c:f>
              <c:strCache>
                <c:ptCount val="1"/>
                <c:pt idx="0">
                  <c:v>Počet stanic CNG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'8.6'!$K$27:$K$36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'8.6'!$L$27:$L$36</c:f>
              <c:numCache>
                <c:formatCode>#,##0</c:formatCode>
                <c:ptCount val="10"/>
                <c:pt idx="0">
                  <c:v>34</c:v>
                </c:pt>
                <c:pt idx="1">
                  <c:v>45</c:v>
                </c:pt>
                <c:pt idx="2">
                  <c:v>50</c:v>
                </c:pt>
                <c:pt idx="3">
                  <c:v>75</c:v>
                </c:pt>
                <c:pt idx="4">
                  <c:v>108</c:v>
                </c:pt>
                <c:pt idx="5">
                  <c:v>143</c:v>
                </c:pt>
                <c:pt idx="6">
                  <c:v>196</c:v>
                </c:pt>
                <c:pt idx="7">
                  <c:v>222</c:v>
                </c:pt>
                <c:pt idx="8">
                  <c:v>238</c:v>
                </c:pt>
                <c:pt idx="9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8-4C46-BDF5-28CF021F8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389696"/>
        <c:axId val="175399680"/>
      </c:lineChart>
      <c:catAx>
        <c:axId val="17538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5399680"/>
        <c:crosses val="autoZero"/>
        <c:auto val="1"/>
        <c:lblAlgn val="ctr"/>
        <c:lblOffset val="100"/>
        <c:noMultiLvlLbl val="0"/>
      </c:catAx>
      <c:valAx>
        <c:axId val="175399680"/>
        <c:scaling>
          <c:orientation val="minMax"/>
          <c:max val="27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5389696"/>
        <c:crosses val="autoZero"/>
        <c:crossBetween val="between"/>
        <c:majorUnit val="3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71788917427350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'8.7'!$A$7:$A$18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'8.7'!$G$7:$G$18</c:f>
              <c:numCache>
                <c:formatCode>#,##0</c:formatCode>
                <c:ptCount val="12"/>
                <c:pt idx="0">
                  <c:v>102473.90414011099</c:v>
                </c:pt>
                <c:pt idx="1">
                  <c:v>86403.294142084342</c:v>
                </c:pt>
                <c:pt idx="2">
                  <c:v>73656.732015574584</c:v>
                </c:pt>
                <c:pt idx="3">
                  <c:v>59100.305731126646</c:v>
                </c:pt>
                <c:pt idx="4">
                  <c:v>70056.840973147453</c:v>
                </c:pt>
                <c:pt idx="5">
                  <c:v>91238.730268881554</c:v>
                </c:pt>
                <c:pt idx="6">
                  <c:v>120331.80100497001</c:v>
                </c:pt>
                <c:pt idx="7">
                  <c:v>106152.79061983908</c:v>
                </c:pt>
                <c:pt idx="8">
                  <c:v>50050.134215371902</c:v>
                </c:pt>
                <c:pt idx="9">
                  <c:v>80577.722477906384</c:v>
                </c:pt>
                <c:pt idx="10">
                  <c:v>137310.09938045114</c:v>
                </c:pt>
                <c:pt idx="11">
                  <c:v>139447.14737292822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DF-4989-8BF2-427FD76FB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0787584"/>
        <c:axId val="170789120"/>
      </c:barChart>
      <c:catAx>
        <c:axId val="170787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0789120"/>
        <c:crosses val="autoZero"/>
        <c:auto val="1"/>
        <c:lblAlgn val="ctr"/>
        <c:lblOffset val="100"/>
        <c:noMultiLvlLbl val="0"/>
      </c:catAx>
      <c:valAx>
        <c:axId val="1707891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0787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2935183949464"/>
          <c:y val="3.1492799372703058E-2"/>
          <c:w val="0.68171738358032752"/>
          <c:h val="0.8610295609304248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'3.4'!$D$19</c:f>
              <c:strCache>
                <c:ptCount val="1"/>
                <c:pt idx="0">
                  <c:v>do ČR</c:v>
                </c:pt>
              </c:strCache>
            </c:strRef>
          </c:tx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216-4DD1-BEC1-9E487B037BC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216-4DD1-BEC1-9E487B037BCE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'3.4'!$B$20:$B$29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'3.4'!$D$20:$D$29</c:f>
              <c:numCache>
                <c:formatCode>#,##0.0</c:formatCode>
                <c:ptCount val="10"/>
                <c:pt idx="0">
                  <c:v>38996.630600000004</c:v>
                </c:pt>
                <c:pt idx="1">
                  <c:v>39738.238299999997</c:v>
                </c:pt>
                <c:pt idx="2">
                  <c:v>43548.725329086417</c:v>
                </c:pt>
                <c:pt idx="3">
                  <c:v>36540.743128613038</c:v>
                </c:pt>
                <c:pt idx="4">
                  <c:v>35681.669776242663</c:v>
                </c:pt>
                <c:pt idx="5">
                  <c:v>33974.656483077597</c:v>
                </c:pt>
                <c:pt idx="6">
                  <c:v>35009.191902951701</c:v>
                </c:pt>
                <c:pt idx="7">
                  <c:v>39769.765428846957</c:v>
                </c:pt>
                <c:pt idx="8">
                  <c:v>36127.13677866853</c:v>
                </c:pt>
                <c:pt idx="9">
                  <c:v>43481.570748310362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16-4DD1-BEC1-9E487B037BCE}"/>
            </c:ext>
          </c:extLst>
        </c:ser>
        <c:ser>
          <c:idx val="2"/>
          <c:order val="2"/>
          <c:tx>
            <c:strRef>
              <c:f>'3.4'!$E$19</c:f>
              <c:strCache>
                <c:ptCount val="1"/>
                <c:pt idx="0">
                  <c:v>z ČR</c:v>
                </c:pt>
              </c:strCache>
            </c:strRef>
          </c:tx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216-4DD1-BEC1-9E487B037BCE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'3.4'!$B$20:$B$29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'3.4'!$E$20:$E$29</c:f>
              <c:numCache>
                <c:formatCode>General</c:formatCode>
                <c:ptCount val="10"/>
                <c:pt idx="0">
                  <c:v>-29842.631118980171</c:v>
                </c:pt>
                <c:pt idx="1">
                  <c:v>-32274.464199999995</c:v>
                </c:pt>
                <c:pt idx="2">
                  <c:v>-35077.457964368274</c:v>
                </c:pt>
                <c:pt idx="3">
                  <c:v>-29291.406111090015</c:v>
                </c:pt>
                <c:pt idx="4">
                  <c:v>-28207.871117914867</c:v>
                </c:pt>
                <c:pt idx="5">
                  <c:v>-25851.579346631457</c:v>
                </c:pt>
                <c:pt idx="6">
                  <c:v>-26120.117308684228</c:v>
                </c:pt>
                <c:pt idx="7">
                  <c:v>-31761.774558777062</c:v>
                </c:pt>
                <c:pt idx="8">
                  <c:v>-26593.943319249553</c:v>
                </c:pt>
                <c:pt idx="9">
                  <c:v>-35891.603370085293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16-4DD1-BEC1-9E487B037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1539200"/>
        <c:axId val="161540736"/>
      </c:barChart>
      <c:lineChart>
        <c:grouping val="standard"/>
        <c:varyColors val="0"/>
        <c:ser>
          <c:idx val="0"/>
          <c:order val="0"/>
          <c:tx>
            <c:strRef>
              <c:f>'3.4'!$C$19</c:f>
              <c:strCache>
                <c:ptCount val="1"/>
                <c:pt idx="0">
                  <c:v>saldo 
do/z ČR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'3.4'!$B$20:$B$29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'3.4'!$C$20:$C$29</c:f>
              <c:numCache>
                <c:formatCode>#,##0.0</c:formatCode>
                <c:ptCount val="10"/>
                <c:pt idx="0">
                  <c:v>9153.9994810198332</c:v>
                </c:pt>
                <c:pt idx="1">
                  <c:v>7463.7741000000024</c:v>
                </c:pt>
                <c:pt idx="2">
                  <c:v>8471.2673647181437</c:v>
                </c:pt>
                <c:pt idx="3">
                  <c:v>7249.337017523023</c:v>
                </c:pt>
                <c:pt idx="4">
                  <c:v>7473.7986583277998</c:v>
                </c:pt>
                <c:pt idx="5">
                  <c:v>8123.0771364461389</c:v>
                </c:pt>
                <c:pt idx="6">
                  <c:v>8889.0745942674657</c:v>
                </c:pt>
                <c:pt idx="7">
                  <c:v>8007.990870069887</c:v>
                </c:pt>
                <c:pt idx="8">
                  <c:v>9533.1934594189806</c:v>
                </c:pt>
                <c:pt idx="9">
                  <c:v>7589.967378225062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216-4DD1-BEC1-9E487B037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539200"/>
        <c:axId val="161540736"/>
      </c:lineChart>
      <c:catAx>
        <c:axId val="16153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1540736"/>
        <c:crossesAt val="-40000"/>
        <c:auto val="1"/>
        <c:lblAlgn val="ctr"/>
        <c:lblOffset val="100"/>
        <c:noMultiLvlLbl val="0"/>
      </c:catAx>
      <c:valAx>
        <c:axId val="1615407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mil. m</a:t>
                </a:r>
                <a:r>
                  <a:rPr lang="en-US" b="0" baseline="30000"/>
                  <a:t>3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15392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366766381276581"/>
          <c:y val="0.32456891001832316"/>
          <c:w val="0.15633233618723424"/>
          <c:h val="0.3762026444807606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3.4220973350575376E-2"/>
          <c:w val="0.85586431740875435"/>
          <c:h val="0.764400903375450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'8.7'!$N$14</c:f>
              <c:strCache>
                <c:ptCount val="1"/>
                <c:pt idx="0">
                  <c:v>Celkem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numRef>
              <c:f>'8.7'!$M$15:$M$24</c:f>
              <c:numCache>
                <c:formatCode>0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'8.7'!$N$15:$N$24</c:f>
              <c:numCache>
                <c:formatCode>0</c:formatCode>
                <c:ptCount val="10"/>
                <c:pt idx="0">
                  <c:v>173373.55639986176</c:v>
                </c:pt>
                <c:pt idx="1">
                  <c:v>177206.47633018694</c:v>
                </c:pt>
                <c:pt idx="2">
                  <c:v>274600</c:v>
                </c:pt>
                <c:pt idx="3">
                  <c:v>204448</c:v>
                </c:pt>
                <c:pt idx="4">
                  <c:v>305150.24811913917</c:v>
                </c:pt>
                <c:pt idx="5">
                  <c:v>561179.23963635962</c:v>
                </c:pt>
                <c:pt idx="6">
                  <c:v>533902.91369931761</c:v>
                </c:pt>
                <c:pt idx="7">
                  <c:v>543760.89742198202</c:v>
                </c:pt>
                <c:pt idx="8">
                  <c:v>897735.19673649466</c:v>
                </c:pt>
                <c:pt idx="9">
                  <c:v>1116799.5023423922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70-4B33-8C05-7172225E1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0813312"/>
        <c:axId val="170814848"/>
      </c:barChart>
      <c:catAx>
        <c:axId val="17081331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70814848"/>
        <c:crosses val="autoZero"/>
        <c:auto val="1"/>
        <c:lblAlgn val="ctr"/>
        <c:lblOffset val="100"/>
        <c:noMultiLvlLbl val="0"/>
      </c:catAx>
      <c:valAx>
        <c:axId val="1708148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08133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077975118582"/>
          <c:y val="3.5116279069767442E-2"/>
          <c:w val="0.85586431740875435"/>
          <c:h val="0.80316059329793077"/>
        </c:manualLayout>
      </c:layout>
      <c:lineChart>
        <c:grouping val="standard"/>
        <c:varyColors val="0"/>
        <c:ser>
          <c:idx val="0"/>
          <c:order val="0"/>
          <c:tx>
            <c:strRef>
              <c:f>'8.7'!$N$26</c:f>
              <c:strCache>
                <c:ptCount val="1"/>
                <c:pt idx="0">
                  <c:v>Počet 
výroben</c:v>
                </c:pt>
              </c:strCache>
            </c:strRef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'8.7'!$M$27:$M$36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'8.7'!$N$27:$N$36</c:f>
              <c:numCache>
                <c:formatCode>#,##0</c:formatCode>
                <c:ptCount val="10"/>
                <c:pt idx="0">
                  <c:v>392</c:v>
                </c:pt>
                <c:pt idx="1">
                  <c:v>443</c:v>
                </c:pt>
                <c:pt idx="2">
                  <c:v>496</c:v>
                </c:pt>
                <c:pt idx="3">
                  <c:v>533</c:v>
                </c:pt>
                <c:pt idx="4">
                  <c:v>597</c:v>
                </c:pt>
                <c:pt idx="5">
                  <c:v>625</c:v>
                </c:pt>
                <c:pt idx="6">
                  <c:v>681</c:v>
                </c:pt>
                <c:pt idx="7">
                  <c:v>688</c:v>
                </c:pt>
                <c:pt idx="8">
                  <c:v>729</c:v>
                </c:pt>
                <c:pt idx="9">
                  <c:v>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9-4BDF-81EF-0E5B0DC5F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822656"/>
        <c:axId val="174994176"/>
      </c:lineChart>
      <c:catAx>
        <c:axId val="17082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4994176"/>
        <c:crosses val="autoZero"/>
        <c:auto val="1"/>
        <c:lblAlgn val="ctr"/>
        <c:lblOffset val="100"/>
        <c:noMultiLvlLbl val="0"/>
      </c:catAx>
      <c:valAx>
        <c:axId val="174994176"/>
        <c:scaling>
          <c:orientation val="minMax"/>
          <c:max val="850"/>
          <c:min val="3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0822656"/>
        <c:crosses val="autoZero"/>
        <c:crossBetween val="between"/>
        <c:majorUnit val="5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8886646389418"/>
          <c:y val="0.12648544728087333"/>
          <c:w val="0.79557766470526925"/>
          <c:h val="0.73967133089255566"/>
        </c:manualLayout>
      </c:layout>
      <c:doughnutChart>
        <c:varyColors val="1"/>
        <c:ser>
          <c:idx val="0"/>
          <c:order val="0"/>
          <c:dPt>
            <c:idx val="1"/>
            <c:bubble3D val="0"/>
            <c:spPr>
              <a:solidFill>
                <a:schemeClr val="accent5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1068-4785-9EAB-58B2916C008D}"/>
              </c:ext>
            </c:extLst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068-4785-9EAB-58B2916C008D}"/>
              </c:ext>
            </c:extLst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1068-4785-9EAB-58B2916C008D}"/>
              </c:ext>
            </c:extLst>
          </c:dPt>
          <c:dPt>
            <c:idx val="4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7-1068-4785-9EAB-58B2916C008D}"/>
              </c:ext>
            </c:extLst>
          </c:dPt>
          <c:dLbls>
            <c:dLbl>
              <c:idx val="0"/>
              <c:layout>
                <c:manualLayout>
                  <c:x val="8.5321874197901923E-2"/>
                  <c:y val="-4.670912951167727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068-4785-9EAB-58B2916C008D}"/>
                </c:ext>
              </c:extLst>
            </c:dLbl>
            <c:dLbl>
              <c:idx val="1"/>
              <c:layout>
                <c:manualLayout>
                  <c:x val="-2.9678001606266095E-2"/>
                  <c:y val="0.1562692879950515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68-4785-9EAB-58B2916C008D}"/>
                </c:ext>
              </c:extLst>
            </c:dLbl>
            <c:dLbl>
              <c:idx val="2"/>
              <c:layout>
                <c:manualLayout>
                  <c:x val="-7.5709779179810796E-2"/>
                  <c:y val="0.1146496815286624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68-4785-9EAB-58B2916C008D}"/>
                </c:ext>
              </c:extLst>
            </c:dLbl>
            <c:dLbl>
              <c:idx val="3"/>
              <c:layout>
                <c:manualLayout>
                  <c:x val="-9.7370360250709942E-2"/>
                  <c:y val="-4.670912951167727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68-4785-9EAB-58B2916C008D}"/>
                </c:ext>
              </c:extLst>
            </c:dLbl>
            <c:dLbl>
              <c:idx val="4"/>
              <c:layout>
                <c:manualLayout>
                  <c:x val="-1.8508490855046905E-3"/>
                  <c:y val="-0.1571125265392781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68-4785-9EAB-58B2916C008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ysClr val="windowText" lastClr="000000"/>
                    </a:solidFill>
                    <a:latin typeface="+mn-lt"/>
                  </a:defRPr>
                </a:pPr>
                <a:endParaRPr lang="cs-CZ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>
                  <a:noFill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'8.9'!$C$4:$G$4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</c:v>
                </c:pt>
              </c:strCache>
            </c:strRef>
          </c:cat>
          <c:val>
            <c:numRef>
              <c:f>'8.9'!$C$5:$G$5</c:f>
              <c:numCache>
                <c:formatCode>#,##0</c:formatCode>
                <c:ptCount val="5"/>
                <c:pt idx="0">
                  <c:v>4268309.7902267631</c:v>
                </c:pt>
                <c:pt idx="1">
                  <c:v>840410.28830097569</c:v>
                </c:pt>
                <c:pt idx="2">
                  <c:v>1197728.8742469333</c:v>
                </c:pt>
                <c:pt idx="3">
                  <c:v>2245541.6331866197</c:v>
                </c:pt>
                <c:pt idx="4">
                  <c:v>142228.58725978711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068-4785-9EAB-58B2916C0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57357310534205E-2"/>
          <c:y val="0.14685825099887995"/>
          <c:w val="0.83889896434425837"/>
          <c:h val="0.780447698814718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9536-486C-894F-E618C9049FA6}"/>
              </c:ext>
            </c:extLst>
          </c:dPt>
          <c:dPt>
            <c:idx val="1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536-486C-894F-E618C9049FA6}"/>
              </c:ext>
            </c:extLst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9536-486C-894F-E618C9049FA6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9536-486C-894F-E618C9049FA6}"/>
              </c:ext>
            </c:extLst>
          </c:dPt>
          <c:dPt>
            <c:idx val="4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9536-486C-894F-E618C9049FA6}"/>
              </c:ext>
            </c:extLst>
          </c:dPt>
          <c:dPt>
            <c:idx val="5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B-9536-486C-894F-E618C9049FA6}"/>
              </c:ext>
            </c:extLst>
          </c:dPt>
          <c:dLbls>
            <c:dLbl>
              <c:idx val="0"/>
              <c:layout>
                <c:manualLayout>
                  <c:x val="9.2090375645719369E-2"/>
                  <c:y val="-0.1256121169567179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36-486C-894F-E618C9049FA6}"/>
                </c:ext>
              </c:extLst>
            </c:dLbl>
            <c:dLbl>
              <c:idx val="1"/>
              <c:layout>
                <c:manualLayout>
                  <c:x val="-9.2637042981092377E-2"/>
                  <c:y val="0.1041058561947272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36-486C-894F-E618C9049FA6}"/>
                </c:ext>
              </c:extLst>
            </c:dLbl>
            <c:dLbl>
              <c:idx val="2"/>
              <c:layout>
                <c:manualLayout>
                  <c:x val="-0.12641589195811676"/>
                  <c:y val="9.9505323661219572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36-486C-894F-E618C9049FA6}"/>
                </c:ext>
              </c:extLst>
            </c:dLbl>
            <c:dLbl>
              <c:idx val="3"/>
              <c:layout>
                <c:manualLayout>
                  <c:x val="-0.13244261664744136"/>
                  <c:y val="4.39316582242506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36-486C-894F-E618C9049FA6}"/>
                </c:ext>
              </c:extLst>
            </c:dLbl>
            <c:dLbl>
              <c:idx val="4"/>
              <c:layout>
                <c:manualLayout>
                  <c:x val="-0.15810053998027318"/>
                  <c:y val="-6.7819181837939085E-2"/>
                </c:manualLayout>
              </c:layout>
              <c:tx>
                <c:rich>
                  <a:bodyPr/>
                  <a:lstStyle/>
                  <a:p>
                    <a:pPr>
                      <a:defRPr sz="1000">
                        <a:solidFill>
                          <a:sysClr val="windowText" lastClr="000000"/>
                        </a:solidFill>
                        <a:latin typeface="+mn-lt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  <a:latin typeface="+mn-lt"/>
                      </a:rPr>
                      <a:t>LNG
0,006%</a:t>
                    </a:r>
                    <a:endParaRPr lang="en-US"/>
                  </a:p>
                </c:rich>
              </c:tx>
              <c:numFmt formatCode="0.0000%" sourceLinked="0"/>
              <c:spPr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536-486C-894F-E618C9049FA6}"/>
                </c:ext>
              </c:extLst>
            </c:dLbl>
            <c:dLbl>
              <c:idx val="5"/>
              <c:layout>
                <c:manualLayout>
                  <c:x val="-0.10999314576123845"/>
                  <c:y val="-0.1700015045889964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536-486C-894F-E618C9049FA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solidFill>
                      <a:sysClr val="windowText" lastClr="000000"/>
                    </a:solidFill>
                    <a:latin typeface="+mn-lt"/>
                  </a:defRPr>
                </a:pPr>
                <a:endParaRPr lang="cs-CZ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'8.9'!$B$30:$G$30</c:f>
              <c:strCache>
                <c:ptCount val="6"/>
                <c:pt idx="0">
                  <c:v>POD</c:v>
                </c:pt>
                <c:pt idx="1">
                  <c:v>DOM</c:v>
                </c:pt>
                <c:pt idx="2">
                  <c:v>VEL</c:v>
                </c:pt>
                <c:pt idx="3">
                  <c:v>CNG</c:v>
                </c:pt>
                <c:pt idx="4">
                  <c:v>LNG</c:v>
                </c:pt>
                <c:pt idx="5">
                  <c:v>OP</c:v>
                </c:pt>
              </c:strCache>
            </c:strRef>
          </c:cat>
          <c:val>
            <c:numRef>
              <c:f>'8.9'!$B$31:$G$31</c:f>
              <c:numCache>
                <c:formatCode>#,##0</c:formatCode>
                <c:ptCount val="6"/>
                <c:pt idx="0">
                  <c:v>5101311.3010927765</c:v>
                </c:pt>
                <c:pt idx="1">
                  <c:v>2245541.6331866197</c:v>
                </c:pt>
                <c:pt idx="2">
                  <c:v>1116799.5023423922</c:v>
                </c:pt>
                <c:pt idx="3">
                  <c:v>87655.479339502286</c:v>
                </c:pt>
                <c:pt idx="4">
                  <c:v>682.67000000000007</c:v>
                </c:pt>
                <c:pt idx="5">
                  <c:v>142228.58725978711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536-486C-894F-E618C9049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9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99A1-42A7-B5B8-3EA65A10B04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9A1-42A7-B5B8-3EA65A10B045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99A1-42A7-B5B8-3EA65A10B045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99A1-42A7-B5B8-3EA65A10B045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99A1-42A7-B5B8-3EA65A10B045}"/>
              </c:ext>
            </c:extLst>
          </c:dPt>
          <c:cat>
            <c:strRef>
              <c:f>'9.2'!$H$40:$H$44</c:f>
              <c:strCache>
                <c:ptCount val="5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
 společnosti</c:v>
                </c:pt>
                <c:pt idx="4">
                  <c:v> Celkem ČR</c:v>
                </c:pt>
              </c:strCache>
            </c:strRef>
          </c:cat>
          <c:val>
            <c:numRef>
              <c:f>'9.2'!$I$40:$I$44</c:f>
              <c:numCache>
                <c:formatCode>0.0</c:formatCode>
                <c:ptCount val="5"/>
                <c:pt idx="0">
                  <c:v>10.939344262295073</c:v>
                </c:pt>
                <c:pt idx="1">
                  <c:v>9.372768670309652</c:v>
                </c:pt>
                <c:pt idx="2">
                  <c:v>8.9202185792349749</c:v>
                </c:pt>
                <c:pt idx="3">
                  <c:v>9.3480874316939939</c:v>
                </c:pt>
                <c:pt idx="4">
                  <c:v>9.3480874316939939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9A1-42A7-B5B8-3EA65A10B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04960"/>
        <c:axId val="176106496"/>
      </c:barChart>
      <c:catAx>
        <c:axId val="176104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6106496"/>
        <c:crosses val="autoZero"/>
        <c:auto val="1"/>
        <c:lblAlgn val="ctr"/>
        <c:lblOffset val="100"/>
        <c:noMultiLvlLbl val="0"/>
      </c:catAx>
      <c:valAx>
        <c:axId val="17610649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761049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8809985200448"/>
          <c:y val="0.27150854791799672"/>
          <c:w val="0.64239376619978572"/>
          <c:h val="0.5867126338937362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8DB-4C31-B80A-D26EB3B89944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8DB-4C31-B80A-D26EB3B89944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8DB-4C31-B80A-D26EB3B89944}"/>
              </c:ext>
            </c:extLst>
          </c:dPt>
          <c:dPt>
            <c:idx val="3"/>
            <c:bubble3D val="0"/>
            <c:spPr>
              <a:solidFill>
                <a:schemeClr val="bg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08DB-4C31-B80A-D26EB3B89944}"/>
              </c:ext>
            </c:extLst>
          </c:dPt>
          <c:dLbls>
            <c:dLbl>
              <c:idx val="0"/>
              <c:layout>
                <c:manualLayout>
                  <c:x val="0.13876975658416521"/>
                  <c:y val="-0.1887858462136677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DB-4C31-B80A-D26EB3B89944}"/>
                </c:ext>
              </c:extLst>
            </c:dLbl>
            <c:dLbl>
              <c:idx val="1"/>
              <c:layout>
                <c:manualLayout>
                  <c:x val="-0.22174602006524885"/>
                  <c:y val="9.876543209876555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DB-4C31-B80A-D26EB3B89944}"/>
                </c:ext>
              </c:extLst>
            </c:dLbl>
            <c:dLbl>
              <c:idx val="2"/>
              <c:layout>
                <c:manualLayout>
                  <c:x val="-0.17519595097341803"/>
                  <c:y val="-0.1576825119082336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DB-4C31-B80A-D26EB3B89944}"/>
                </c:ext>
              </c:extLst>
            </c:dLbl>
            <c:dLbl>
              <c:idx val="3"/>
              <c:layout>
                <c:manualLayout>
                  <c:x val="-2.4519832217234527E-2"/>
                  <c:y val="-0.2415038397978030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8DB-4C31-B80A-D26EB3B8994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+mn-lt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'9.2'!$D$29:$D$32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
 společnosti</c:v>
                </c:pt>
              </c:strCache>
            </c:strRef>
          </c:cat>
          <c:val>
            <c:numRef>
              <c:f>'9.2'!$E$29:$E$32</c:f>
              <c:numCache>
                <c:formatCode>#,##0.0</c:formatCode>
                <c:ptCount val="4"/>
                <c:pt idx="0">
                  <c:v>825.70384794542883</c:v>
                </c:pt>
                <c:pt idx="1">
                  <c:v>6807.0677260684424</c:v>
                </c:pt>
                <c:pt idx="2">
                  <c:v>318.78616801000004</c:v>
                </c:pt>
                <c:pt idx="3">
                  <c:v>742.66143119720789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DB-4C31-B80A-D26EB3B89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4117-483B-83F8-7C4C4204AFF4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117-483B-83F8-7C4C4204AFF4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4117-483B-83F8-7C4C4204AFF4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4117-483B-83F8-7C4C4204AFF4}"/>
              </c:ext>
            </c:extLst>
          </c:dPt>
          <c:cat>
            <c:strRef>
              <c:f>'9.2'!$D$29:$D$32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
 společnosti</c:v>
                </c:pt>
              </c:strCache>
            </c:strRef>
          </c:cat>
          <c:val>
            <c:numRef>
              <c:f>'9.2'!$E$29:$E$32</c:f>
              <c:numCache>
                <c:formatCode>#,##0.0</c:formatCode>
                <c:ptCount val="4"/>
                <c:pt idx="0">
                  <c:v>825.70384794542883</c:v>
                </c:pt>
                <c:pt idx="1">
                  <c:v>6807.0677260684424</c:v>
                </c:pt>
                <c:pt idx="2">
                  <c:v>318.78616801000004</c:v>
                </c:pt>
                <c:pt idx="3">
                  <c:v>742.66143119720789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117-483B-83F8-7C4C4204A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456832"/>
        <c:axId val="176458368"/>
      </c:barChart>
      <c:catAx>
        <c:axId val="176456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6458368"/>
        <c:crosses val="autoZero"/>
        <c:auto val="1"/>
        <c:lblAlgn val="ctr"/>
        <c:lblOffset val="100"/>
        <c:noMultiLvlLbl val="0"/>
      </c:catAx>
      <c:valAx>
        <c:axId val="1764583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mil. m</a:t>
                </a:r>
                <a:r>
                  <a:rPr lang="en-US" baseline="30000"/>
                  <a:t>3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64568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56305243936425"/>
          <c:y val="2.4804922784001298E-2"/>
          <c:w val="0.79298724094819373"/>
          <c:h val="0.693054857504514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'9.3'!$C$36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'9.3'!$B$37:$B$43</c:f>
              <c:strCache>
                <c:ptCount val="7"/>
                <c:pt idx="0">
                  <c:v>zemní plyn</c:v>
                </c:pt>
                <c:pt idx="1">
                  <c:v>koksárenský plyn</c:v>
                </c:pt>
                <c:pt idx="2">
                  <c:v>degazační plyn</c:v>
                </c:pt>
                <c:pt idx="3">
                  <c:v>generátorový plyn</c:v>
                </c:pt>
                <c:pt idx="4">
                  <c:v>skládkový plyn</c:v>
                </c:pt>
                <c:pt idx="5">
                  <c:v>biometan</c:v>
                </c:pt>
                <c:pt idx="6">
                  <c:v>propan, butan a jejich směsi</c:v>
                </c:pt>
              </c:strCache>
            </c:strRef>
          </c:cat>
          <c:val>
            <c:numRef>
              <c:f>'9.3'!$C$37:$C$43</c:f>
              <c:numCache>
                <c:formatCode>#,##0.0</c:formatCode>
                <c:ptCount val="7"/>
                <c:pt idx="0">
                  <c:v>620399.82006653608</c:v>
                </c:pt>
                <c:pt idx="1">
                  <c:v>420746.41000000003</c:v>
                </c:pt>
                <c:pt idx="2">
                  <c:v>74665.270812858042</c:v>
                </c:pt>
                <c:pt idx="3">
                  <c:v>0</c:v>
                </c:pt>
                <c:pt idx="4">
                  <c:v>1629.3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63-4BF5-883F-D1301C7D6AE3}"/>
            </c:ext>
          </c:extLst>
        </c:ser>
        <c:ser>
          <c:idx val="1"/>
          <c:order val="1"/>
          <c:tx>
            <c:strRef>
              <c:f>'9.3'!$D$36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'9.3'!$B$37:$B$43</c:f>
              <c:strCache>
                <c:ptCount val="7"/>
                <c:pt idx="0">
                  <c:v>zemní plyn</c:v>
                </c:pt>
                <c:pt idx="1">
                  <c:v>koksárenský plyn</c:v>
                </c:pt>
                <c:pt idx="2">
                  <c:v>degazační plyn</c:v>
                </c:pt>
                <c:pt idx="3">
                  <c:v>generátorový plyn</c:v>
                </c:pt>
                <c:pt idx="4">
                  <c:v>skládkový plyn</c:v>
                </c:pt>
                <c:pt idx="5">
                  <c:v>biometan</c:v>
                </c:pt>
                <c:pt idx="6">
                  <c:v>propan, butan a jejich směsi</c:v>
                </c:pt>
              </c:strCache>
            </c:strRef>
          </c:cat>
          <c:val>
            <c:numRef>
              <c:f>'9.3'!$D$37:$D$43</c:f>
              <c:numCache>
                <c:formatCode>#,##0.0</c:formatCode>
                <c:ptCount val="7"/>
                <c:pt idx="0">
                  <c:v>615130.92345932126</c:v>
                </c:pt>
                <c:pt idx="1">
                  <c:v>668563.29</c:v>
                </c:pt>
                <c:pt idx="2">
                  <c:v>80149.455476129864</c:v>
                </c:pt>
                <c:pt idx="3">
                  <c:v>0</c:v>
                </c:pt>
                <c:pt idx="4">
                  <c:v>1400.3</c:v>
                </c:pt>
                <c:pt idx="5">
                  <c:v>0</c:v>
                </c:pt>
                <c:pt idx="6">
                  <c:v>1.8969999999999998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63-4BF5-883F-D1301C7D6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76599808"/>
        <c:axId val="176601344"/>
      </c:barChart>
      <c:catAx>
        <c:axId val="176599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cs-CZ"/>
          </a:p>
        </c:txPr>
        <c:crossAx val="176601344"/>
        <c:crosses val="autoZero"/>
        <c:auto val="1"/>
        <c:lblAlgn val="ctr"/>
        <c:lblOffset val="100"/>
        <c:noMultiLvlLbl val="0"/>
      </c:catAx>
      <c:valAx>
        <c:axId val="1766013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mil. m</a:t>
                </a:r>
                <a:r>
                  <a:rPr lang="en-US" baseline="30000"/>
                  <a:t>3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65998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3321973554567506"/>
          <c:y val="0.34270893260113705"/>
          <c:w val="6.0471116189340687E-2"/>
          <c:h val="0.1473000745755489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800" b="0"/>
            </a:pPr>
            <a:r>
              <a:rPr lang="en-US" sz="800" b="0"/>
              <a:t>Délky plynovodů</a:t>
            </a:r>
            <a:r>
              <a:rPr lang="cs-CZ" sz="800" b="0"/>
              <a:t> PDS a PPS</a:t>
            </a:r>
            <a:endParaRPr lang="en-US" sz="800" b="0"/>
          </a:p>
        </c:rich>
      </c:tx>
      <c:layout>
        <c:manualLayout>
          <c:xMode val="edge"/>
          <c:yMode val="edge"/>
          <c:x val="0.37613267531699385"/>
          <c:y val="5.3072953036833702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'9.4'!$C$31</c:f>
              <c:strCache>
                <c:ptCount val="1"/>
                <c:pt idx="0">
                  <c:v>VTL 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</c:spPr>
          <c:invertIfNegative val="0"/>
          <c:cat>
            <c:strRef>
              <c:f>'9.4'!$B$32:$B$36</c:f>
              <c:strCache>
                <c:ptCount val="5"/>
                <c:pt idx="0">
                  <c:v>Pražská plynárenská Distribuce, a.s.</c:v>
                </c:pt>
                <c:pt idx="1">
                  <c:v>GasNet, s.r.o.</c:v>
                </c:pt>
                <c:pt idx="2">
                  <c:v>E.ON Distribuce, a.s.</c:v>
                </c:pt>
                <c:pt idx="3">
                  <c:v>LDS</c:v>
                </c:pt>
                <c:pt idx="4">
                  <c:v>NET4GAS, s.r.o.</c:v>
                </c:pt>
              </c:strCache>
            </c:strRef>
          </c:cat>
          <c:val>
            <c:numRef>
              <c:f>'9.4'!$C$32:$C$36</c:f>
              <c:numCache>
                <c:formatCode>0.0</c:formatCode>
                <c:ptCount val="5"/>
                <c:pt idx="0">
                  <c:v>372.3360997044955</c:v>
                </c:pt>
                <c:pt idx="1">
                  <c:v>11179.174699699997</c:v>
                </c:pt>
                <c:pt idx="2">
                  <c:v>1221.4245899999999</c:v>
                </c:pt>
                <c:pt idx="3">
                  <c:v>38.26</c:v>
                </c:pt>
                <c:pt idx="4">
                  <c:v>3973.87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79-4715-B65C-01AEEA33B2BE}"/>
            </c:ext>
          </c:extLst>
        </c:ser>
        <c:ser>
          <c:idx val="1"/>
          <c:order val="1"/>
          <c:tx>
            <c:strRef>
              <c:f>'9.4'!$D$31</c:f>
              <c:strCache>
                <c:ptCount val="1"/>
                <c:pt idx="0">
                  <c:v>STL 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'9.4'!$B$32:$B$36</c:f>
              <c:strCache>
                <c:ptCount val="5"/>
                <c:pt idx="0">
                  <c:v>Pražská plynárenská Distribuce, a.s.</c:v>
                </c:pt>
                <c:pt idx="1">
                  <c:v>GasNet, s.r.o.</c:v>
                </c:pt>
                <c:pt idx="2">
                  <c:v>E.ON Distribuce, a.s.</c:v>
                </c:pt>
                <c:pt idx="3">
                  <c:v>LDS</c:v>
                </c:pt>
                <c:pt idx="4">
                  <c:v>NET4GAS, s.r.o.</c:v>
                </c:pt>
              </c:strCache>
            </c:strRef>
          </c:cat>
          <c:val>
            <c:numRef>
              <c:f>'9.4'!$D$32:$D$36</c:f>
              <c:numCache>
                <c:formatCode>0.0</c:formatCode>
                <c:ptCount val="5"/>
                <c:pt idx="0">
                  <c:v>2985.998</c:v>
                </c:pt>
                <c:pt idx="1">
                  <c:v>41784.375172399974</c:v>
                </c:pt>
                <c:pt idx="2">
                  <c:v>2965.8361200000027</c:v>
                </c:pt>
                <c:pt idx="3">
                  <c:v>713.78716999999995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79-4715-B65C-01AEEA33B2BE}"/>
            </c:ext>
          </c:extLst>
        </c:ser>
        <c:ser>
          <c:idx val="2"/>
          <c:order val="2"/>
          <c:tx>
            <c:strRef>
              <c:f>'9.4'!$E$31</c:f>
              <c:strCache>
                <c:ptCount val="1"/>
                <c:pt idx="0">
                  <c:v>NTL 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cat>
            <c:strRef>
              <c:f>'9.4'!$B$32:$B$36</c:f>
              <c:strCache>
                <c:ptCount val="5"/>
                <c:pt idx="0">
                  <c:v>Pražská plynárenská Distribuce, a.s.</c:v>
                </c:pt>
                <c:pt idx="1">
                  <c:v>GasNet, s.r.o.</c:v>
                </c:pt>
                <c:pt idx="2">
                  <c:v>E.ON Distribuce, a.s.</c:v>
                </c:pt>
                <c:pt idx="3">
                  <c:v>LDS</c:v>
                </c:pt>
                <c:pt idx="4">
                  <c:v>NET4GAS, s.r.o.</c:v>
                </c:pt>
              </c:strCache>
            </c:strRef>
          </c:cat>
          <c:val>
            <c:numRef>
              <c:f>'9.4'!$E$32:$E$36</c:f>
              <c:numCache>
                <c:formatCode>0.0</c:formatCode>
                <c:ptCount val="5"/>
                <c:pt idx="0">
                  <c:v>1099.0409999999999</c:v>
                </c:pt>
                <c:pt idx="1">
                  <c:v>12057.802839599997</c:v>
                </c:pt>
                <c:pt idx="2">
                  <c:v>386.839</c:v>
                </c:pt>
                <c:pt idx="3">
                  <c:v>40.892099999999999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79-4715-B65C-01AEEA33B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76482176"/>
        <c:axId val="176483712"/>
      </c:barChart>
      <c:catAx>
        <c:axId val="17648217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76483712"/>
        <c:crosses val="autoZero"/>
        <c:auto val="1"/>
        <c:lblAlgn val="ctr"/>
        <c:lblOffset val="100"/>
        <c:noMultiLvlLbl val="0"/>
      </c:catAx>
      <c:valAx>
        <c:axId val="1764837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délka  plynovodů (km)</a:t>
                </a:r>
              </a:p>
            </c:rich>
          </c:tx>
          <c:layout>
            <c:manualLayout>
              <c:xMode val="edge"/>
              <c:yMode val="edge"/>
              <c:x val="1.6431924882629109E-2"/>
              <c:y val="0.3145576986362942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76482176"/>
        <c:crosses val="autoZero"/>
        <c:crossBetween val="between"/>
        <c:majorUnit val="10000"/>
      </c:valAx>
    </c:plotArea>
    <c:legend>
      <c:legendPos val="r"/>
      <c:layout>
        <c:manualLayout>
          <c:xMode val="edge"/>
          <c:yMode val="edge"/>
          <c:x val="0.9074773575838232"/>
          <c:y val="0.36775225780483511"/>
          <c:w val="7.9921629514620549E-2"/>
          <c:h val="0.242129917246582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/>
            </a:pPr>
            <a:r>
              <a:rPr lang="cs-CZ" sz="800" b="0"/>
              <a:t>Podíl délek  plynovodů jednotlivých tlakových úrovní </a:t>
            </a:r>
          </a:p>
          <a:p>
            <a:pPr>
              <a:defRPr sz="800" b="0"/>
            </a:pPr>
            <a:r>
              <a:rPr lang="cs-CZ" sz="800" b="0"/>
              <a:t>na celkové délce plynovodů v ČR</a:t>
            </a:r>
            <a:endParaRPr lang="en-US" sz="800" b="0"/>
          </a:p>
        </c:rich>
      </c:tx>
      <c:layout>
        <c:manualLayout>
          <c:xMode val="edge"/>
          <c:yMode val="edge"/>
          <c:x val="0.26401710349586582"/>
          <c:y val="2.80314835929162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13569855492203"/>
          <c:y val="0.17074738281288981"/>
          <c:w val="0.74203652360356354"/>
          <c:h val="0.7794572562811318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D71E-4EF7-83C6-0505EB6DDE65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D71E-4EF7-83C6-0505EB6DDE65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D71E-4EF7-83C6-0505EB6DDE6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D71E-4EF7-83C6-0505EB6DDE65}"/>
              </c:ext>
            </c:extLst>
          </c:dPt>
          <c:dLbls>
            <c:dLbl>
              <c:idx val="0"/>
              <c:layout>
                <c:manualLayout>
                  <c:x val="-0.10968023363276773"/>
                  <c:y val="-0.104795540372996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1E-4EF7-83C6-0505EB6DDE65}"/>
                </c:ext>
              </c:extLst>
            </c:dLbl>
            <c:dLbl>
              <c:idx val="1"/>
              <c:layout>
                <c:manualLayout>
                  <c:x val="0.11893953396670476"/>
                  <c:y val="2.127050968881636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1E-4EF7-83C6-0505EB6DDE65}"/>
                </c:ext>
              </c:extLst>
            </c:dLbl>
            <c:dLbl>
              <c:idx val="2"/>
              <c:layout>
                <c:manualLayout>
                  <c:x val="-0.11029980407378658"/>
                  <c:y val="9.58142729595296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1E-4EF7-83C6-0505EB6DDE65}"/>
                </c:ext>
              </c:extLst>
            </c:dLbl>
            <c:dLbl>
              <c:idx val="3"/>
              <c:layout>
                <c:manualLayout>
                  <c:x val="-3.9825323558693093E-3"/>
                  <c:y val="2.27607414955333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1E-4EF7-83C6-0505EB6DDE6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'9.4'!$H$32:$J$32</c:f>
              <c:strCache>
                <c:ptCount val="3"/>
                <c:pt idx="0">
                  <c:v>VTL </c:v>
                </c:pt>
                <c:pt idx="1">
                  <c:v>STL </c:v>
                </c:pt>
                <c:pt idx="2">
                  <c:v>NTL </c:v>
                </c:pt>
              </c:strCache>
            </c:strRef>
          </c:cat>
          <c:val>
            <c:numRef>
              <c:f>'9.4'!$H$33:$J$33</c:f>
              <c:numCache>
                <c:formatCode>#,##0</c:formatCode>
                <c:ptCount val="3"/>
                <c:pt idx="0">
                  <c:v>16785.065389404492</c:v>
                </c:pt>
                <c:pt idx="1">
                  <c:v>48449.996462399977</c:v>
                </c:pt>
                <c:pt idx="2">
                  <c:v>13584.574939599996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71E-4EF7-83C6-0505EB6DD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6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2935183949464"/>
          <c:y val="3.1492799372703058E-2"/>
          <c:w val="0.68171738358032752"/>
          <c:h val="0.86102956093042482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'3.4'!$N$19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EA4B-416B-920A-DEAAF5F3CBAE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EA4B-416B-920A-DEAAF5F3CBAE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'3.4'!$M$20:$M$29</c:f>
              <c:numCache>
                <c:formatCode>0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'3.4'!$N$20:$N$29</c:f>
              <c:numCache>
                <c:formatCode>0.0%</c:formatCode>
                <c:ptCount val="10"/>
                <c:pt idx="0">
                  <c:v>0.89547122918782551</c:v>
                </c:pt>
                <c:pt idx="1">
                  <c:v>0.91250060707192782</c:v>
                </c:pt>
                <c:pt idx="2">
                  <c:v>1</c:v>
                </c:pt>
                <c:pt idx="3">
                  <c:v>0.83907721414310343</c:v>
                </c:pt>
                <c:pt idx="4">
                  <c:v>0.81935049778393154</c:v>
                </c:pt>
                <c:pt idx="5">
                  <c:v>0.78015271919763285</c:v>
                </c:pt>
                <c:pt idx="6">
                  <c:v>0.80390853322103739</c:v>
                </c:pt>
                <c:pt idx="7">
                  <c:v>0.9132245577411775</c:v>
                </c:pt>
                <c:pt idx="8">
                  <c:v>0.8295796606138327</c:v>
                </c:pt>
                <c:pt idx="9">
                  <c:v>0.99845794382571273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4B-416B-920A-DEAAF5F3CBAE}"/>
            </c:ext>
          </c:extLst>
        </c:ser>
        <c:ser>
          <c:idx val="0"/>
          <c:order val="1"/>
          <c:tx>
            <c:strRef>
              <c:f>'3.4'!$O$19</c:f>
              <c:strCache>
                <c:ptCount val="1"/>
              </c:strCache>
            </c:strRef>
          </c:tx>
          <c:spPr>
            <a:noFill/>
          </c:spPr>
          <c:invertIfNegative val="0"/>
          <c:cat>
            <c:numRef>
              <c:f>'3.4'!$M$20:$M$29</c:f>
              <c:numCache>
                <c:formatCode>0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'3.4'!$O$20:$O$29</c:f>
              <c:numCache>
                <c:formatCode>0%</c:formatCode>
                <c:ptCount val="10"/>
                <c:pt idx="0">
                  <c:v>0.10452877081217449</c:v>
                </c:pt>
                <c:pt idx="1">
                  <c:v>8.7499392928072184E-2</c:v>
                </c:pt>
                <c:pt idx="2">
                  <c:v>0</c:v>
                </c:pt>
                <c:pt idx="3">
                  <c:v>0.16092278585689657</c:v>
                </c:pt>
                <c:pt idx="4">
                  <c:v>0.18064950221606846</c:v>
                </c:pt>
                <c:pt idx="5">
                  <c:v>0.21984728080236715</c:v>
                </c:pt>
                <c:pt idx="6">
                  <c:v>0.19609146677896261</c:v>
                </c:pt>
                <c:pt idx="7">
                  <c:v>8.6775442258822499E-2</c:v>
                </c:pt>
                <c:pt idx="8">
                  <c:v>0.1704203393861673</c:v>
                </c:pt>
                <c:pt idx="9">
                  <c:v>1.5420561742872652E-3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4B-416B-920A-DEAAF5F3C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3875072"/>
        <c:axId val="163885056"/>
      </c:barChart>
      <c:catAx>
        <c:axId val="16387507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63885056"/>
        <c:crossesAt val="-40000"/>
        <c:auto val="1"/>
        <c:lblAlgn val="ctr"/>
        <c:lblOffset val="100"/>
        <c:noMultiLvlLbl val="0"/>
      </c:catAx>
      <c:valAx>
        <c:axId val="163885056"/>
        <c:scaling>
          <c:orientation val="minMax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63875072"/>
        <c:crosses val="autoZero"/>
        <c:crossBetween val="between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5240128826691419"/>
          <c:y val="0.41013039145507879"/>
          <c:w val="9.5339545438916207E-2"/>
          <c:h val="0.1067334764972560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311381531853979E-2"/>
          <c:y val="2.0972222222222222E-2"/>
          <c:w val="0.87073640636358085"/>
          <c:h val="0.907376057159521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'9.5'!$D$25</c:f>
              <c:strCache>
                <c:ptCount val="1"/>
                <c:pt idx="0">
                  <c:v>VTL 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numRef>
              <c:f>'9.5'!$C$26:$C$35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'9.5'!$D$26:$D$35</c:f>
              <c:numCache>
                <c:formatCode>#,##0</c:formatCode>
                <c:ptCount val="10"/>
                <c:pt idx="0">
                  <c:v>16602863.91</c:v>
                </c:pt>
                <c:pt idx="1">
                  <c:v>16838894.136511609</c:v>
                </c:pt>
                <c:pt idx="2">
                  <c:v>16831714.462801352</c:v>
                </c:pt>
                <c:pt idx="3">
                  <c:v>16807523.505418755</c:v>
                </c:pt>
                <c:pt idx="4">
                  <c:v>16720049.993142527</c:v>
                </c:pt>
                <c:pt idx="5">
                  <c:v>16699993.536903655</c:v>
                </c:pt>
                <c:pt idx="6">
                  <c:v>16722405.392079284</c:v>
                </c:pt>
                <c:pt idx="7">
                  <c:v>16681332.086799998</c:v>
                </c:pt>
                <c:pt idx="8">
                  <c:v>16658361.65712033</c:v>
                </c:pt>
                <c:pt idx="9">
                  <c:v>16784981.769548327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2-4839-B6F4-562F12408C49}"/>
            </c:ext>
          </c:extLst>
        </c:ser>
        <c:ser>
          <c:idx val="1"/>
          <c:order val="1"/>
          <c:tx>
            <c:strRef>
              <c:f>'9.5'!$E$25</c:f>
              <c:strCache>
                <c:ptCount val="1"/>
                <c:pt idx="0">
                  <c:v>STL 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numRef>
              <c:f>'9.5'!$C$26:$C$35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'9.5'!$E$26:$E$35</c:f>
              <c:numCache>
                <c:formatCode>#,##0</c:formatCode>
                <c:ptCount val="10"/>
                <c:pt idx="0">
                  <c:v>36888605.420000002</c:v>
                </c:pt>
                <c:pt idx="1">
                  <c:v>37391971.775823943</c:v>
                </c:pt>
                <c:pt idx="2">
                  <c:v>37543410.810900904</c:v>
                </c:pt>
                <c:pt idx="3">
                  <c:v>37728764.811451212</c:v>
                </c:pt>
                <c:pt idx="4">
                  <c:v>37898355.593209505</c:v>
                </c:pt>
                <c:pt idx="5">
                  <c:v>38011667.967227913</c:v>
                </c:pt>
                <c:pt idx="6">
                  <c:v>38851135.656960443</c:v>
                </c:pt>
                <c:pt idx="7">
                  <c:v>39074207.551400006</c:v>
                </c:pt>
                <c:pt idx="8">
                  <c:v>39278310.544300012</c:v>
                </c:pt>
                <c:pt idx="9">
                  <c:v>39445588.62154641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92-4839-B6F4-562F12408C49}"/>
            </c:ext>
          </c:extLst>
        </c:ser>
        <c:ser>
          <c:idx val="2"/>
          <c:order val="2"/>
          <c:tx>
            <c:strRef>
              <c:f>'9.5'!$F$25</c:f>
              <c:strCache>
                <c:ptCount val="1"/>
                <c:pt idx="0">
                  <c:v>NTL 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numRef>
              <c:f>'9.5'!$C$26:$C$35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'9.5'!$F$26:$F$35</c:f>
              <c:numCache>
                <c:formatCode>#,##0</c:formatCode>
                <c:ptCount val="10"/>
                <c:pt idx="0">
                  <c:v>11178231.649999999</c:v>
                </c:pt>
                <c:pt idx="1">
                  <c:v>10860555.799237831</c:v>
                </c:pt>
                <c:pt idx="2">
                  <c:v>10790539.684099348</c:v>
                </c:pt>
                <c:pt idx="3">
                  <c:v>10698842.068891717</c:v>
                </c:pt>
                <c:pt idx="4">
                  <c:v>10576570.557888553</c:v>
                </c:pt>
                <c:pt idx="5">
                  <c:v>10453714.422499027</c:v>
                </c:pt>
                <c:pt idx="6">
                  <c:v>10364267.257608434</c:v>
                </c:pt>
                <c:pt idx="7">
                  <c:v>10221258.061199998</c:v>
                </c:pt>
                <c:pt idx="8">
                  <c:v>10056071.100411482</c:v>
                </c:pt>
                <c:pt idx="9">
                  <c:v>9900703.1254069638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92-4839-B6F4-562F12408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7514752"/>
        <c:axId val="177520640"/>
      </c:barChart>
      <c:catAx>
        <c:axId val="17751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7520640"/>
        <c:crosses val="autoZero"/>
        <c:auto val="1"/>
        <c:lblAlgn val="ctr"/>
        <c:lblOffset val="100"/>
        <c:noMultiLvlLbl val="0"/>
      </c:catAx>
      <c:valAx>
        <c:axId val="1775206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7514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04465175939249"/>
          <c:y val="2.4257028112449799E-2"/>
          <c:w val="0.83533250335494524"/>
          <c:h val="0.706552533206076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'10'!$W$38</c:f>
              <c:strCache>
                <c:ptCount val="1"/>
                <c:pt idx="0">
                  <c:v>zákazníci připojeni přímo k PS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numRef>
              <c:f>'10'!$X$37:$AG$37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'10'!$X$38:$AG$38</c:f>
              <c:numCache>
                <c:formatCode>#,##0</c:formatCode>
                <c:ptCount val="10"/>
                <c:pt idx="0">
                  <c:v>186041.46348399992</c:v>
                </c:pt>
                <c:pt idx="1">
                  <c:v>153173.30000000002</c:v>
                </c:pt>
                <c:pt idx="2">
                  <c:v>1235892.3050000002</c:v>
                </c:pt>
                <c:pt idx="3">
                  <c:v>614378.23499999999</c:v>
                </c:pt>
                <c:pt idx="4">
                  <c:v>1412171.2330000002</c:v>
                </c:pt>
                <c:pt idx="5">
                  <c:v>3829947.8149450007</c:v>
                </c:pt>
                <c:pt idx="6">
                  <c:v>3649007.6605450003</c:v>
                </c:pt>
                <c:pt idx="7">
                  <c:v>3710170.4104180005</c:v>
                </c:pt>
                <c:pt idx="8">
                  <c:v>7367738.2851669993</c:v>
                </c:pt>
                <c:pt idx="9">
                  <c:v>7260378.3049999969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F4-4DBC-88D1-CB986870CCCD}"/>
            </c:ext>
          </c:extLst>
        </c:ser>
        <c:ser>
          <c:idx val="1"/>
          <c:order val="1"/>
          <c:tx>
            <c:strRef>
              <c:f>'10'!$W$39</c:f>
              <c:strCache>
                <c:ptCount val="1"/>
                <c:pt idx="0">
                  <c:v>odběr z dálkovodu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numRef>
              <c:f>'10'!$X$37:$AG$37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'10'!$X$39:$AG$39</c:f>
              <c:numCache>
                <c:formatCode>#,##0</c:formatCode>
                <c:ptCount val="10"/>
                <c:pt idx="0">
                  <c:v>24414754.37145</c:v>
                </c:pt>
                <c:pt idx="1">
                  <c:v>24367008.777959999</c:v>
                </c:pt>
                <c:pt idx="2">
                  <c:v>23981279.542849999</c:v>
                </c:pt>
                <c:pt idx="3">
                  <c:v>23351837.419780001</c:v>
                </c:pt>
                <c:pt idx="4">
                  <c:v>23514168.522999998</c:v>
                </c:pt>
                <c:pt idx="5">
                  <c:v>24135731.601999998</c:v>
                </c:pt>
                <c:pt idx="6">
                  <c:v>24867154.788480002</c:v>
                </c:pt>
                <c:pt idx="7">
                  <c:v>24322451.99884</c:v>
                </c:pt>
                <c:pt idx="8">
                  <c:v>24313819.895509999</c:v>
                </c:pt>
                <c:pt idx="9">
                  <c:v>27042808.068560001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F4-4DBC-88D1-CB986870CCCD}"/>
            </c:ext>
          </c:extLst>
        </c:ser>
        <c:ser>
          <c:idx val="2"/>
          <c:order val="2"/>
          <c:tx>
            <c:strRef>
              <c:f>'10'!$W$40</c:f>
              <c:strCache>
                <c:ptCount val="1"/>
                <c:pt idx="0">
                  <c:v>z místní sítě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'10'!$X$37:$AG$37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'10'!$X$40:$AG$40</c:f>
              <c:numCache>
                <c:formatCode>#,##0</c:formatCode>
                <c:ptCount val="10"/>
                <c:pt idx="0">
                  <c:v>22517296.424119998</c:v>
                </c:pt>
                <c:pt idx="1">
                  <c:v>22141992.024039999</c:v>
                </c:pt>
                <c:pt idx="2">
                  <c:v>22116954.04852299</c:v>
                </c:pt>
                <c:pt idx="3">
                  <c:v>20001095.84657</c:v>
                </c:pt>
                <c:pt idx="4">
                  <c:v>20545342.838999998</c:v>
                </c:pt>
                <c:pt idx="5">
                  <c:v>21717847.68</c:v>
                </c:pt>
                <c:pt idx="6">
                  <c:v>22319576.266190004</c:v>
                </c:pt>
                <c:pt idx="7">
                  <c:v>21797112.833300002</c:v>
                </c:pt>
                <c:pt idx="8">
                  <c:v>21697908.925349999</c:v>
                </c:pt>
                <c:pt idx="9">
                  <c:v>20836310.185280003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F4-4DBC-88D1-CB986870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7585152"/>
        <c:axId val="177586944"/>
      </c:barChart>
      <c:catAx>
        <c:axId val="17758515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177586944"/>
        <c:crosses val="autoZero"/>
        <c:auto val="1"/>
        <c:lblAlgn val="ctr"/>
        <c:lblOffset val="100"/>
        <c:noMultiLvlLbl val="0"/>
      </c:catAx>
      <c:valAx>
        <c:axId val="1775869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7585152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26788002821233248"/>
          <c:y val="0.84863954505686789"/>
          <c:w val="0.71093597881762582"/>
          <c:h val="7.560287918555634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307208434388743E-2"/>
          <c:y val="2.4257028112449799E-2"/>
          <c:w val="0.85897205887238781"/>
          <c:h val="0.68635040438313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'10'!$W$42</c:f>
              <c:strCache>
                <c:ptCount val="1"/>
                <c:pt idx="0">
                  <c:v>0 - 1,89</c:v>
                </c:pt>
              </c:strCache>
            </c:strRef>
          </c:tx>
          <c:invertIfNegative val="0"/>
          <c:cat>
            <c:numRef>
              <c:f>'10'!$X$41:$AG$41</c:f>
              <c:numCache>
                <c:formatCode>#,##0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'10'!$X$42:$AG$42</c:f>
              <c:numCache>
                <c:formatCode>#,##0</c:formatCode>
                <c:ptCount val="10"/>
                <c:pt idx="0">
                  <c:v>11799.238782</c:v>
                </c:pt>
                <c:pt idx="1">
                  <c:v>14115.269193</c:v>
                </c:pt>
                <c:pt idx="2">
                  <c:v>11946.625000999997</c:v>
                </c:pt>
                <c:pt idx="3">
                  <c:v>13103.893608337919</c:v>
                </c:pt>
                <c:pt idx="4">
                  <c:v>14143.072</c:v>
                </c:pt>
                <c:pt idx="5">
                  <c:v>12865.852051484051</c:v>
                </c:pt>
                <c:pt idx="6">
                  <c:v>14207.550281356083</c:v>
                </c:pt>
                <c:pt idx="7">
                  <c:v>12933.527387701784</c:v>
                </c:pt>
                <c:pt idx="8">
                  <c:v>13118.363922292201</c:v>
                </c:pt>
                <c:pt idx="9">
                  <c:v>11915.895196925239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D1-4C41-A546-EB5E562C83FB}"/>
            </c:ext>
          </c:extLst>
        </c:ser>
        <c:ser>
          <c:idx val="1"/>
          <c:order val="1"/>
          <c:tx>
            <c:strRef>
              <c:f>'10'!$W$43</c:f>
              <c:strCache>
                <c:ptCount val="1"/>
                <c:pt idx="0">
                  <c:v>1,89 - 7,56</c:v>
                </c:pt>
              </c:strCache>
            </c:strRef>
          </c:tx>
          <c:invertIfNegative val="0"/>
          <c:cat>
            <c:numRef>
              <c:f>'10'!$X$41:$AG$41</c:f>
              <c:numCache>
                <c:formatCode>#,##0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'10'!$X$43:$AG$43</c:f>
              <c:numCache>
                <c:formatCode>#,##0</c:formatCode>
                <c:ptCount val="10"/>
                <c:pt idx="0">
                  <c:v>82730.466430999892</c:v>
                </c:pt>
                <c:pt idx="1">
                  <c:v>96507.368466999906</c:v>
                </c:pt>
                <c:pt idx="2">
                  <c:v>95165.014875999856</c:v>
                </c:pt>
                <c:pt idx="3">
                  <c:v>123816.61024736104</c:v>
                </c:pt>
                <c:pt idx="4">
                  <c:v>80477.180000000008</c:v>
                </c:pt>
                <c:pt idx="5">
                  <c:v>111562.05009446271</c:v>
                </c:pt>
                <c:pt idx="6">
                  <c:v>99316.179315678324</c:v>
                </c:pt>
                <c:pt idx="7">
                  <c:v>104049.96081803164</c:v>
                </c:pt>
                <c:pt idx="8">
                  <c:v>107342.35739674408</c:v>
                </c:pt>
                <c:pt idx="9">
                  <c:v>113681.61655927241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D1-4C41-A546-EB5E562C83FB}"/>
            </c:ext>
          </c:extLst>
        </c:ser>
        <c:ser>
          <c:idx val="2"/>
          <c:order val="2"/>
          <c:tx>
            <c:strRef>
              <c:f>'10'!$W$44</c:f>
              <c:strCache>
                <c:ptCount val="1"/>
                <c:pt idx="0">
                  <c:v>7,56 - 15</c:v>
                </c:pt>
              </c:strCache>
            </c:strRef>
          </c:tx>
          <c:invertIfNegative val="0"/>
          <c:cat>
            <c:numRef>
              <c:f>'10'!$X$41:$AG$41</c:f>
              <c:numCache>
                <c:formatCode>#,##0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'10'!$X$44:$AG$44</c:f>
              <c:numCache>
                <c:formatCode>#,##0</c:formatCode>
                <c:ptCount val="10"/>
                <c:pt idx="0">
                  <c:v>317121.312515</c:v>
                </c:pt>
                <c:pt idx="1">
                  <c:v>310032.04458800005</c:v>
                </c:pt>
                <c:pt idx="2">
                  <c:v>308503.41960399982</c:v>
                </c:pt>
                <c:pt idx="3">
                  <c:v>335358.7588270597</c:v>
                </c:pt>
                <c:pt idx="4">
                  <c:v>341587.24400000001</c:v>
                </c:pt>
                <c:pt idx="5">
                  <c:v>336798.8942571283</c:v>
                </c:pt>
                <c:pt idx="6">
                  <c:v>318403.09956751292</c:v>
                </c:pt>
                <c:pt idx="7">
                  <c:v>326499.53289691149</c:v>
                </c:pt>
                <c:pt idx="8">
                  <c:v>337167.66508658585</c:v>
                </c:pt>
                <c:pt idx="9">
                  <c:v>344923.38185464387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D1-4C41-A546-EB5E562C83FB}"/>
            </c:ext>
          </c:extLst>
        </c:ser>
        <c:ser>
          <c:idx val="3"/>
          <c:order val="3"/>
          <c:tx>
            <c:strRef>
              <c:f>'10'!$W$45</c:f>
              <c:strCache>
                <c:ptCount val="1"/>
                <c:pt idx="0">
                  <c:v>15 - 25</c:v>
                </c:pt>
              </c:strCache>
            </c:strRef>
          </c:tx>
          <c:invertIfNegative val="0"/>
          <c:cat>
            <c:numRef>
              <c:f>'10'!$X$41:$AG$41</c:f>
              <c:numCache>
                <c:formatCode>#,##0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'10'!$X$45:$AG$45</c:f>
              <c:numCache>
                <c:formatCode>#,##0</c:formatCode>
                <c:ptCount val="10"/>
                <c:pt idx="0">
                  <c:v>511655.73515499989</c:v>
                </c:pt>
                <c:pt idx="1">
                  <c:v>525736.94316300005</c:v>
                </c:pt>
                <c:pt idx="2">
                  <c:v>524626.72059599974</c:v>
                </c:pt>
                <c:pt idx="3">
                  <c:v>523919.65455827466</c:v>
                </c:pt>
                <c:pt idx="4">
                  <c:v>516141.196</c:v>
                </c:pt>
                <c:pt idx="5">
                  <c:v>560344.60785299737</c:v>
                </c:pt>
                <c:pt idx="6">
                  <c:v>548723.0592909971</c:v>
                </c:pt>
                <c:pt idx="7">
                  <c:v>538426.08162467263</c:v>
                </c:pt>
                <c:pt idx="8">
                  <c:v>547682.7336694987</c:v>
                </c:pt>
                <c:pt idx="9">
                  <c:v>561289.47771576617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D1-4C41-A546-EB5E562C83FB}"/>
            </c:ext>
          </c:extLst>
        </c:ser>
        <c:ser>
          <c:idx val="4"/>
          <c:order val="4"/>
          <c:tx>
            <c:strRef>
              <c:f>'10'!$W$46</c:f>
              <c:strCache>
                <c:ptCount val="1"/>
                <c:pt idx="0">
                  <c:v>25 - 45</c:v>
                </c:pt>
              </c:strCache>
            </c:strRef>
          </c:tx>
          <c:invertIfNegative val="0"/>
          <c:cat>
            <c:numRef>
              <c:f>'10'!$X$41:$AG$41</c:f>
              <c:numCache>
                <c:formatCode>#,##0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'10'!$X$46:$AG$46</c:f>
              <c:numCache>
                <c:formatCode>#,##0</c:formatCode>
                <c:ptCount val="10"/>
                <c:pt idx="0">
                  <c:v>1026437.1281749997</c:v>
                </c:pt>
                <c:pt idx="1">
                  <c:v>1079011.1251299998</c:v>
                </c:pt>
                <c:pt idx="2">
                  <c:v>1116784.3136299993</c:v>
                </c:pt>
                <c:pt idx="3">
                  <c:v>1016327.2036509507</c:v>
                </c:pt>
                <c:pt idx="4">
                  <c:v>1040029.306</c:v>
                </c:pt>
                <c:pt idx="5">
                  <c:v>1155922.1782843508</c:v>
                </c:pt>
                <c:pt idx="6">
                  <c:v>1159741.5075158244</c:v>
                </c:pt>
                <c:pt idx="7">
                  <c:v>1091351.1593129947</c:v>
                </c:pt>
                <c:pt idx="8">
                  <c:v>1105620.8291812406</c:v>
                </c:pt>
                <c:pt idx="9">
                  <c:v>1128113.5650262986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D1-4C41-A546-EB5E562C83FB}"/>
            </c:ext>
          </c:extLst>
        </c:ser>
        <c:ser>
          <c:idx val="5"/>
          <c:order val="5"/>
          <c:tx>
            <c:strRef>
              <c:f>'10'!$W$47</c:f>
              <c:strCache>
                <c:ptCount val="1"/>
                <c:pt idx="0">
                  <c:v>45 - 63</c:v>
                </c:pt>
              </c:strCache>
            </c:strRef>
          </c:tx>
          <c:invertIfNegative val="0"/>
          <c:cat>
            <c:numRef>
              <c:f>'10'!$X$41:$AG$41</c:f>
              <c:numCache>
                <c:formatCode>#,##0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'10'!$X$47:$AG$47</c:f>
              <c:numCache>
                <c:formatCode>#,##0</c:formatCode>
                <c:ptCount val="10"/>
                <c:pt idx="0">
                  <c:v>792002.33832799993</c:v>
                </c:pt>
                <c:pt idx="1">
                  <c:v>822998.73365599988</c:v>
                </c:pt>
                <c:pt idx="2">
                  <c:v>822665.90019499953</c:v>
                </c:pt>
                <c:pt idx="3">
                  <c:v>732383.47698900523</c:v>
                </c:pt>
                <c:pt idx="4">
                  <c:v>783071.53300000005</c:v>
                </c:pt>
                <c:pt idx="5">
                  <c:v>840517.30001507001</c:v>
                </c:pt>
                <c:pt idx="6">
                  <c:v>856812.73201745551</c:v>
                </c:pt>
                <c:pt idx="7">
                  <c:v>798087.22221885959</c:v>
                </c:pt>
                <c:pt idx="8">
                  <c:v>806096.90801021538</c:v>
                </c:pt>
                <c:pt idx="9">
                  <c:v>854785.64938038471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1D1-4C41-A546-EB5E562C83FB}"/>
            </c:ext>
          </c:extLst>
        </c:ser>
        <c:ser>
          <c:idx val="6"/>
          <c:order val="6"/>
          <c:tx>
            <c:strRef>
              <c:f>'10'!$W$48</c:f>
              <c:strCache>
                <c:ptCount val="1"/>
                <c:pt idx="0">
                  <c:v>63 - 630</c:v>
                </c:pt>
              </c:strCache>
            </c:strRef>
          </c:tx>
          <c:invertIfNegative val="0"/>
          <c:cat>
            <c:numRef>
              <c:f>'10'!$X$41:$AG$41</c:f>
              <c:numCache>
                <c:formatCode>#,##0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'10'!$X$48:$AG$48</c:f>
              <c:numCache>
                <c:formatCode>#,##0</c:formatCode>
                <c:ptCount val="10"/>
                <c:pt idx="0">
                  <c:v>9518872.048541991</c:v>
                </c:pt>
                <c:pt idx="1">
                  <c:v>9790329.5285710003</c:v>
                </c:pt>
                <c:pt idx="2">
                  <c:v>10020160.631873984</c:v>
                </c:pt>
                <c:pt idx="3">
                  <c:v>7796080.9448002111</c:v>
                </c:pt>
                <c:pt idx="4">
                  <c:v>8648160.9139999989</c:v>
                </c:pt>
                <c:pt idx="5">
                  <c:v>9521332.8044445086</c:v>
                </c:pt>
                <c:pt idx="6">
                  <c:v>10413834.535984188</c:v>
                </c:pt>
                <c:pt idx="7">
                  <c:v>9030186.204820456</c:v>
                </c:pt>
                <c:pt idx="8">
                  <c:v>9117290.600721499</c:v>
                </c:pt>
                <c:pt idx="9">
                  <c:v>9250921.9277924299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1D1-4C41-A546-EB5E562C8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7889280"/>
        <c:axId val="177890816"/>
      </c:barChart>
      <c:catAx>
        <c:axId val="17788928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177890816"/>
        <c:crosses val="autoZero"/>
        <c:auto val="1"/>
        <c:lblAlgn val="ctr"/>
        <c:lblOffset val="100"/>
        <c:noMultiLvlLbl val="0"/>
      </c:catAx>
      <c:valAx>
        <c:axId val="1778908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7889280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1177510705898605"/>
          <c:y val="0.8234016927083333"/>
          <c:w val="0.87497174922100251"/>
          <c:h val="7.53175853018372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38223482934198"/>
          <c:y val="2.3501935924533666E-2"/>
          <c:w val="0.84260554387223341"/>
          <c:h val="0.727854926987172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'10'!$W$50</c:f>
              <c:strCache>
                <c:ptCount val="1"/>
                <c:pt idx="0">
                  <c:v>0 - 1,89</c:v>
                </c:pt>
              </c:strCache>
            </c:strRef>
          </c:tx>
          <c:invertIfNegative val="0"/>
          <c:cat>
            <c:numRef>
              <c:f>'10'!$X$49:$AG$49</c:f>
              <c:numCache>
                <c:formatCode>#,##0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'10'!$X$50:$AG$50</c:f>
              <c:numCache>
                <c:formatCode>#,##0</c:formatCode>
                <c:ptCount val="10"/>
                <c:pt idx="0">
                  <c:v>504296.89999400004</c:v>
                </c:pt>
                <c:pt idx="1">
                  <c:v>559139.02674000023</c:v>
                </c:pt>
                <c:pt idx="2">
                  <c:v>512721.76082900044</c:v>
                </c:pt>
                <c:pt idx="3">
                  <c:v>509723.57878980966</c:v>
                </c:pt>
                <c:pt idx="4">
                  <c:v>504998.58600000001</c:v>
                </c:pt>
                <c:pt idx="5">
                  <c:v>520999.24463956594</c:v>
                </c:pt>
                <c:pt idx="6">
                  <c:v>487845.00729306432</c:v>
                </c:pt>
                <c:pt idx="7">
                  <c:v>496775.04107718513</c:v>
                </c:pt>
                <c:pt idx="8">
                  <c:v>491929.4812616689</c:v>
                </c:pt>
                <c:pt idx="9">
                  <c:v>459602.27150012436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B5-46FA-9C31-F40C157241D0}"/>
            </c:ext>
          </c:extLst>
        </c:ser>
        <c:ser>
          <c:idx val="1"/>
          <c:order val="1"/>
          <c:tx>
            <c:strRef>
              <c:f>'10'!$W$51</c:f>
              <c:strCache>
                <c:ptCount val="1"/>
                <c:pt idx="0">
                  <c:v>1,89 - 7,56</c:v>
                </c:pt>
              </c:strCache>
            </c:strRef>
          </c:tx>
          <c:invertIfNegative val="0"/>
          <c:cat>
            <c:numRef>
              <c:f>'10'!$X$49:$AG$49</c:f>
              <c:numCache>
                <c:formatCode>#,##0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'10'!$X$51:$AG$51</c:f>
              <c:numCache>
                <c:formatCode>#,##0</c:formatCode>
                <c:ptCount val="10"/>
                <c:pt idx="0">
                  <c:v>1188411.6807349992</c:v>
                </c:pt>
                <c:pt idx="1">
                  <c:v>1383234.4910299997</c:v>
                </c:pt>
                <c:pt idx="2">
                  <c:v>1394545.3752979985</c:v>
                </c:pt>
                <c:pt idx="3">
                  <c:v>1881753.4639028551</c:v>
                </c:pt>
                <c:pt idx="4">
                  <c:v>1113617.6629999999</c:v>
                </c:pt>
                <c:pt idx="5">
                  <c:v>1670801.3867941953</c:v>
                </c:pt>
                <c:pt idx="6">
                  <c:v>1513725.3582766468</c:v>
                </c:pt>
                <c:pt idx="7">
                  <c:v>1693836.8791406811</c:v>
                </c:pt>
                <c:pt idx="8">
                  <c:v>1702065.4789503859</c:v>
                </c:pt>
                <c:pt idx="9">
                  <c:v>1675437.4461078423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B5-46FA-9C31-F40C157241D0}"/>
            </c:ext>
          </c:extLst>
        </c:ser>
        <c:ser>
          <c:idx val="2"/>
          <c:order val="2"/>
          <c:tx>
            <c:strRef>
              <c:f>'10'!$W$52</c:f>
              <c:strCache>
                <c:ptCount val="1"/>
                <c:pt idx="0">
                  <c:v>7,56 - 15</c:v>
                </c:pt>
              </c:strCache>
            </c:strRef>
          </c:tx>
          <c:invertIfNegative val="0"/>
          <c:cat>
            <c:numRef>
              <c:f>'10'!$X$49:$AG$49</c:f>
              <c:numCache>
                <c:formatCode>#,##0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'10'!$X$52:$AG$52</c:f>
              <c:numCache>
                <c:formatCode>#,##0</c:formatCode>
                <c:ptCount val="10"/>
                <c:pt idx="0">
                  <c:v>4686136.8582219994</c:v>
                </c:pt>
                <c:pt idx="1">
                  <c:v>4914038.4101290004</c:v>
                </c:pt>
                <c:pt idx="2">
                  <c:v>4771266.973282</c:v>
                </c:pt>
                <c:pt idx="3">
                  <c:v>5488567.0253040111</c:v>
                </c:pt>
                <c:pt idx="4">
                  <c:v>5508407.8030000003</c:v>
                </c:pt>
                <c:pt idx="5">
                  <c:v>5475166.3686730787</c:v>
                </c:pt>
                <c:pt idx="6">
                  <c:v>5094859.2620210024</c:v>
                </c:pt>
                <c:pt idx="7">
                  <c:v>5222076.7556636911</c:v>
                </c:pt>
                <c:pt idx="8">
                  <c:v>5245992.8721880019</c:v>
                </c:pt>
                <c:pt idx="9">
                  <c:v>5396278.9594914746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B5-46FA-9C31-F40C157241D0}"/>
            </c:ext>
          </c:extLst>
        </c:ser>
        <c:ser>
          <c:idx val="3"/>
          <c:order val="3"/>
          <c:tx>
            <c:strRef>
              <c:f>'10'!$W$53</c:f>
              <c:strCache>
                <c:ptCount val="1"/>
                <c:pt idx="0">
                  <c:v>15 - 25</c:v>
                </c:pt>
              </c:strCache>
            </c:strRef>
          </c:tx>
          <c:invertIfNegative val="0"/>
          <c:cat>
            <c:numRef>
              <c:f>'10'!$X$49:$AG$49</c:f>
              <c:numCache>
                <c:formatCode>#,##0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'10'!$X$53:$AG$53</c:f>
              <c:numCache>
                <c:formatCode>#,##0</c:formatCode>
                <c:ptCount val="10"/>
                <c:pt idx="0">
                  <c:v>7878327.4487959985</c:v>
                </c:pt>
                <c:pt idx="1">
                  <c:v>8202299.7308200002</c:v>
                </c:pt>
                <c:pt idx="2">
                  <c:v>8001272.6840059971</c:v>
                </c:pt>
                <c:pt idx="3">
                  <c:v>7473193.0862098094</c:v>
                </c:pt>
                <c:pt idx="4">
                  <c:v>7768172.5099999998</c:v>
                </c:pt>
                <c:pt idx="5">
                  <c:v>8352134.3274809718</c:v>
                </c:pt>
                <c:pt idx="6">
                  <c:v>8265932.4977369672</c:v>
                </c:pt>
                <c:pt idx="7">
                  <c:v>8018166.8469247492</c:v>
                </c:pt>
                <c:pt idx="8">
                  <c:v>8009844.5211904021</c:v>
                </c:pt>
                <c:pt idx="9">
                  <c:v>8331223.5744369095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B5-46FA-9C31-F40C157241D0}"/>
            </c:ext>
          </c:extLst>
        </c:ser>
        <c:ser>
          <c:idx val="4"/>
          <c:order val="4"/>
          <c:tx>
            <c:strRef>
              <c:f>'10'!$W$54</c:f>
              <c:strCache>
                <c:ptCount val="1"/>
                <c:pt idx="0">
                  <c:v>25 - 45</c:v>
                </c:pt>
              </c:strCache>
            </c:strRef>
          </c:tx>
          <c:invertIfNegative val="0"/>
          <c:cat>
            <c:numRef>
              <c:f>'10'!$X$49:$AG$49</c:f>
              <c:numCache>
                <c:formatCode>#,##0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'10'!$X$54:$AG$54</c:f>
              <c:numCache>
                <c:formatCode>#,##0</c:formatCode>
                <c:ptCount val="10"/>
                <c:pt idx="0">
                  <c:v>9278723.9788949993</c:v>
                </c:pt>
                <c:pt idx="1">
                  <c:v>8826859.3298419993</c:v>
                </c:pt>
                <c:pt idx="2">
                  <c:v>9320148.7792099956</c:v>
                </c:pt>
                <c:pt idx="3">
                  <c:v>4991073.5360998977</c:v>
                </c:pt>
                <c:pt idx="4">
                  <c:v>6785664.7669999991</c:v>
                </c:pt>
                <c:pt idx="5">
                  <c:v>7622782.8458727272</c:v>
                </c:pt>
                <c:pt idx="6">
                  <c:v>8721404.2015460376</c:v>
                </c:pt>
                <c:pt idx="7">
                  <c:v>7195290.7486268394</c:v>
                </c:pt>
                <c:pt idx="8">
                  <c:v>7112262.0376888318</c:v>
                </c:pt>
                <c:pt idx="9">
                  <c:v>6901898.8206374375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B5-46FA-9C31-F40C157241D0}"/>
            </c:ext>
          </c:extLst>
        </c:ser>
        <c:ser>
          <c:idx val="5"/>
          <c:order val="5"/>
          <c:tx>
            <c:strRef>
              <c:f>'10'!$W$55</c:f>
              <c:strCache>
                <c:ptCount val="1"/>
                <c:pt idx="0">
                  <c:v>45 - 63</c:v>
                </c:pt>
              </c:strCache>
            </c:strRef>
          </c:tx>
          <c:invertIfNegative val="0"/>
          <c:cat>
            <c:numRef>
              <c:f>'10'!$X$49:$AG$49</c:f>
              <c:numCache>
                <c:formatCode>#,##0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'10'!$X$55:$AG$55</c:f>
              <c:numCache>
                <c:formatCode>#,##0</c:formatCode>
                <c:ptCount val="10"/>
                <c:pt idx="0">
                  <c:v>1554057.6720090001</c:v>
                </c:pt>
                <c:pt idx="1">
                  <c:v>1267826.9206539998</c:v>
                </c:pt>
                <c:pt idx="2">
                  <c:v>1436421.2979679992</c:v>
                </c:pt>
                <c:pt idx="3">
                  <c:v>446199.3853124305</c:v>
                </c:pt>
                <c:pt idx="4">
                  <c:v>832468.37699999998</c:v>
                </c:pt>
                <c:pt idx="5">
                  <c:v>916276.58158523124</c:v>
                </c:pt>
                <c:pt idx="6">
                  <c:v>1175113.939606647</c:v>
                </c:pt>
                <c:pt idx="7">
                  <c:v>966120.17449338897</c:v>
                </c:pt>
                <c:pt idx="8">
                  <c:v>930980.12654766045</c:v>
                </c:pt>
                <c:pt idx="9">
                  <c:v>830758.18090108014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B5-46FA-9C31-F40C157241D0}"/>
            </c:ext>
          </c:extLst>
        </c:ser>
        <c:ser>
          <c:idx val="6"/>
          <c:order val="6"/>
          <c:tx>
            <c:strRef>
              <c:f>'10'!$W$56</c:f>
              <c:strCache>
                <c:ptCount val="1"/>
                <c:pt idx="0">
                  <c:v>63 - 630</c:v>
                </c:pt>
              </c:strCache>
            </c:strRef>
          </c:tx>
          <c:invertIfNegative val="0"/>
          <c:cat>
            <c:numRef>
              <c:f>'10'!$X$49:$AG$49</c:f>
              <c:numCache>
                <c:formatCode>#,##0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'10'!$X$56:$AG$56</c:f>
              <c:numCache>
                <c:formatCode>#,##0</c:formatCode>
                <c:ptCount val="10"/>
                <c:pt idx="0">
                  <c:v>622431.35119500011</c:v>
                </c:pt>
                <c:pt idx="1">
                  <c:v>525458.02798000001</c:v>
                </c:pt>
                <c:pt idx="2">
                  <c:v>566274.33273899986</c:v>
                </c:pt>
                <c:pt idx="3">
                  <c:v>232016.15081998546</c:v>
                </c:pt>
                <c:pt idx="4">
                  <c:v>408832.78300000005</c:v>
                </c:pt>
                <c:pt idx="5">
                  <c:v>428906.15095421666</c:v>
                </c:pt>
                <c:pt idx="6">
                  <c:v>539356.97684662067</c:v>
                </c:pt>
                <c:pt idx="7">
                  <c:v>520412.12425384083</c:v>
                </c:pt>
                <c:pt idx="8">
                  <c:v>490261.17938497674</c:v>
                </c:pt>
                <c:pt idx="9">
                  <c:v>444284.52803940669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B5-46FA-9C31-F40C15724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7959680"/>
        <c:axId val="177961216"/>
      </c:barChart>
      <c:catAx>
        <c:axId val="17795968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177961216"/>
        <c:crosses val="autoZero"/>
        <c:auto val="1"/>
        <c:lblAlgn val="ctr"/>
        <c:lblOffset val="100"/>
        <c:noMultiLvlLbl val="0"/>
      </c:catAx>
      <c:valAx>
        <c:axId val="1779612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7959680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9393689224970226"/>
          <c:y val="0.87045727689480812"/>
          <c:w val="0.78246372287164545"/>
          <c:h val="7.7662069850150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93209384069285"/>
          <c:y val="2.3501935924533666E-2"/>
          <c:w val="0.836841606252963"/>
          <c:h val="0.712290731010659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'10'!$W$59</c:f>
              <c:strCache>
                <c:ptCount val="1"/>
                <c:pt idx="0">
                  <c:v>VO+SO</c:v>
                </c:pt>
              </c:strCache>
            </c:strRef>
          </c:tx>
          <c:spPr>
            <a:pattFill prst="dkVert">
              <a:fgClr>
                <a:schemeClr val="accent1">
                  <a:lumMod val="75000"/>
                </a:schemeClr>
              </a:fgClr>
              <a:bgClr>
                <a:schemeClr val="accent5">
                  <a:lumMod val="75000"/>
                </a:schemeClr>
              </a:bgClr>
            </a:pattFill>
          </c:spPr>
          <c:invertIfNegative val="0"/>
          <c:cat>
            <c:numRef>
              <c:f>'10'!$X$58:$AG$58</c:f>
              <c:numCache>
                <c:formatCode>#,##0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'10'!$X$59:$AG$59</c:f>
              <c:numCache>
                <c:formatCode>#,##0</c:formatCode>
                <c:ptCount val="10"/>
                <c:pt idx="0">
                  <c:v>47118092.25905399</c:v>
                </c:pt>
                <c:pt idx="1">
                  <c:v>46662174.102000006</c:v>
                </c:pt>
                <c:pt idx="2">
                  <c:v>47334125.896372996</c:v>
                </c:pt>
                <c:pt idx="3">
                  <c:v>43967311.501349993</c:v>
                </c:pt>
                <c:pt idx="4">
                  <c:v>45471682.594999991</c:v>
                </c:pt>
                <c:pt idx="5">
                  <c:v>49683527.096944995</c:v>
                </c:pt>
                <c:pt idx="6">
                  <c:v>50835738.715214998</c:v>
                </c:pt>
                <c:pt idx="7">
                  <c:v>49829735.242558002</c:v>
                </c:pt>
                <c:pt idx="8">
                  <c:v>53379467.106026985</c:v>
                </c:pt>
                <c:pt idx="9">
                  <c:v>55139496.558839992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81-40CD-BE5E-19FB5609BFC2}"/>
            </c:ext>
          </c:extLst>
        </c:ser>
        <c:ser>
          <c:idx val="1"/>
          <c:order val="1"/>
          <c:tx>
            <c:strRef>
              <c:f>'10'!$W$60</c:f>
              <c:strCache>
                <c:ptCount val="1"/>
                <c:pt idx="0">
                  <c:v>MO+DOM</c:v>
                </c:pt>
              </c:strCache>
            </c:strRef>
          </c:tx>
          <c:spPr>
            <a:pattFill prst="dkVert">
              <a:fgClr>
                <a:schemeClr val="accent6">
                  <a:lumMod val="75000"/>
                </a:schemeClr>
              </a:fgClr>
              <a:bgClr>
                <a:schemeClr val="accent2">
                  <a:lumMod val="75000"/>
                </a:schemeClr>
              </a:bgClr>
            </a:pattFill>
          </c:spPr>
          <c:invertIfNegative val="0"/>
          <c:cat>
            <c:numRef>
              <c:f>'10'!$X$58:$AG$58</c:f>
              <c:numCache>
                <c:formatCode>#,##0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'10'!$X$60:$AG$60</c:f>
              <c:numCache>
                <c:formatCode>#,##0</c:formatCode>
                <c:ptCount val="10"/>
                <c:pt idx="0">
                  <c:v>37973004.157773986</c:v>
                </c:pt>
                <c:pt idx="1">
                  <c:v>38317586.949962996</c:v>
                </c:pt>
                <c:pt idx="2">
                  <c:v>38902503.829107977</c:v>
                </c:pt>
                <c:pt idx="3">
                  <c:v>31563516.76912</c:v>
                </c:pt>
                <c:pt idx="4">
                  <c:v>34345772.933999993</c:v>
                </c:pt>
                <c:pt idx="5">
                  <c:v>37526410.592999987</c:v>
                </c:pt>
                <c:pt idx="6">
                  <c:v>39209275.907299995</c:v>
                </c:pt>
                <c:pt idx="7">
                  <c:v>36014212.259259999</c:v>
                </c:pt>
                <c:pt idx="8">
                  <c:v>36017655.155199997</c:v>
                </c:pt>
                <c:pt idx="9">
                  <c:v>36305115.29463999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81-40CD-BE5E-19FB5609B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7606656"/>
        <c:axId val="177608192"/>
      </c:barChart>
      <c:catAx>
        <c:axId val="17760665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177608192"/>
        <c:crosses val="autoZero"/>
        <c:auto val="1"/>
        <c:lblAlgn val="ctr"/>
        <c:lblOffset val="100"/>
        <c:noMultiLvlLbl val="0"/>
      </c:catAx>
      <c:valAx>
        <c:axId val="1776081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7606656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47861366448136716"/>
          <c:y val="0.85489308091829574"/>
          <c:w val="0.24247875403239794"/>
          <c:h val="7.7662069850150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98590143576032E-2"/>
          <c:y val="1.1226763608433372E-2"/>
          <c:w val="0.93562003588448395"/>
          <c:h val="0.9775464727831332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'11.2'!$I$14</c:f>
              <c:strCache>
                <c:ptCount val="1"/>
                <c:pt idx="0">
                  <c:v>Ústecký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'11.2'!$J$13:$K$13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'11.2'!$J$14:$K$14</c:f>
              <c:numCache>
                <c:formatCode>0.0%</c:formatCode>
                <c:ptCount val="2"/>
                <c:pt idx="0">
                  <c:v>0.16703594708639749</c:v>
                </c:pt>
                <c:pt idx="1">
                  <c:v>7.877469131875077E-2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70-4262-B25A-4DC9362482EA}"/>
            </c:ext>
          </c:extLst>
        </c:ser>
        <c:ser>
          <c:idx val="1"/>
          <c:order val="1"/>
          <c:tx>
            <c:strRef>
              <c:f>'11.2'!$I$15</c:f>
              <c:strCache>
                <c:ptCount val="1"/>
                <c:pt idx="0">
                  <c:v>Středočeský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'11.2'!$J$13:$K$13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'11.2'!$J$15:$K$15</c:f>
              <c:numCache>
                <c:formatCode>0.0%</c:formatCode>
                <c:ptCount val="2"/>
                <c:pt idx="0">
                  <c:v>0.12842056863379375</c:v>
                </c:pt>
                <c:pt idx="1">
                  <c:v>9.1876943175504003E-2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70-4262-B25A-4DC9362482EA}"/>
            </c:ext>
          </c:extLst>
        </c:ser>
        <c:ser>
          <c:idx val="2"/>
          <c:order val="2"/>
          <c:tx>
            <c:strRef>
              <c:f>'11.2'!$I$16</c:f>
              <c:strCache>
                <c:ptCount val="1"/>
                <c:pt idx="0">
                  <c:v>Jihomoravský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'11.2'!$J$13:$K$13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'11.2'!$J$16:$K$16</c:f>
              <c:numCache>
                <c:formatCode>0.0%</c:formatCode>
                <c:ptCount val="2"/>
                <c:pt idx="0">
                  <c:v>0.12123240660507115</c:v>
                </c:pt>
                <c:pt idx="1">
                  <c:v>0.13628243574354254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70-4262-B25A-4DC9362482EA}"/>
            </c:ext>
          </c:extLst>
        </c:ser>
        <c:ser>
          <c:idx val="3"/>
          <c:order val="3"/>
          <c:tx>
            <c:strRef>
              <c:f>'11.2'!$I$17</c:f>
              <c:strCache>
                <c:ptCount val="1"/>
                <c:pt idx="0">
                  <c:v>Moravskoslezský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'11.2'!$J$13:$K$13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'11.2'!$J$17:$K$17</c:f>
              <c:numCache>
                <c:formatCode>0.0%</c:formatCode>
                <c:ptCount val="2"/>
                <c:pt idx="0">
                  <c:v>0.10303613867939639</c:v>
                </c:pt>
                <c:pt idx="1">
                  <c:v>0.13408600234983734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70-4262-B25A-4DC9362482EA}"/>
            </c:ext>
          </c:extLst>
        </c:ser>
        <c:ser>
          <c:idx val="4"/>
          <c:order val="4"/>
          <c:tx>
            <c:strRef>
              <c:f>'11.2'!$I$18</c:f>
              <c:strCache>
                <c:ptCount val="1"/>
                <c:pt idx="0">
                  <c:v>Hlavní město Praha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'11.2'!$J$13:$K$13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'11.2'!$J$18:$K$18</c:f>
              <c:numCache>
                <c:formatCode>0.0%</c:formatCode>
                <c:ptCount val="2"/>
                <c:pt idx="0">
                  <c:v>9.437455769375952E-2</c:v>
                </c:pt>
                <c:pt idx="1">
                  <c:v>0.14762655118248283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70-4262-B25A-4DC9362482EA}"/>
            </c:ext>
          </c:extLst>
        </c:ser>
        <c:ser>
          <c:idx val="5"/>
          <c:order val="5"/>
          <c:tx>
            <c:strRef>
              <c:f>'11.2'!$I$19</c:f>
              <c:strCache>
                <c:ptCount val="1"/>
                <c:pt idx="0">
                  <c:v>Olomoucký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970-4262-B25A-4DC9362482EA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'11.2'!$J$13:$K$13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'11.2'!$J$19:$K$19</c:f>
              <c:numCache>
                <c:formatCode>0.0%</c:formatCode>
                <c:ptCount val="2"/>
                <c:pt idx="0">
                  <c:v>5.4391757722885008E-2</c:v>
                </c:pt>
                <c:pt idx="1">
                  <c:v>6.6300547305675375E-2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970-4262-B25A-4DC9362482EA}"/>
            </c:ext>
          </c:extLst>
        </c:ser>
        <c:ser>
          <c:idx val="6"/>
          <c:order val="6"/>
          <c:tx>
            <c:strRef>
              <c:f>'11.2'!$I$20</c:f>
              <c:strCache>
                <c:ptCount val="1"/>
                <c:pt idx="0">
                  <c:v>Karlovarský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'11.2'!$J$13:$K$13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'11.2'!$J$20:$K$20</c:f>
              <c:numCache>
                <c:formatCode>0.0%</c:formatCode>
                <c:ptCount val="2"/>
                <c:pt idx="0">
                  <c:v>5.1285393218273724E-2</c:v>
                </c:pt>
                <c:pt idx="1">
                  <c:v>5.5634731783458673E-2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970-4262-B25A-4DC9362482EA}"/>
            </c:ext>
          </c:extLst>
        </c:ser>
        <c:ser>
          <c:idx val="7"/>
          <c:order val="7"/>
          <c:tx>
            <c:strRef>
              <c:f>'11.2'!$I$21</c:f>
              <c:strCache>
                <c:ptCount val="1"/>
                <c:pt idx="0">
                  <c:v>Zlínský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'11.2'!$J$13:$K$13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'11.2'!$J$21:$K$21</c:f>
              <c:numCache>
                <c:formatCode>0.0%</c:formatCode>
                <c:ptCount val="2"/>
                <c:pt idx="0">
                  <c:v>4.9283461641302102E-2</c:v>
                </c:pt>
                <c:pt idx="1">
                  <c:v>4.8412728709724399E-2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70-4262-B25A-4DC9362482EA}"/>
            </c:ext>
          </c:extLst>
        </c:ser>
        <c:ser>
          <c:idx val="8"/>
          <c:order val="8"/>
          <c:tx>
            <c:strRef>
              <c:f>'11.2'!$I$22</c:f>
              <c:strCache>
                <c:ptCount val="1"/>
                <c:pt idx="0">
                  <c:v>Pardubický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'11.2'!$J$13:$K$13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'11.2'!$J$22:$K$22</c:f>
              <c:numCache>
                <c:formatCode>0.0%</c:formatCode>
                <c:ptCount val="2"/>
                <c:pt idx="0">
                  <c:v>4.338744252234137E-2</c:v>
                </c:pt>
                <c:pt idx="1">
                  <c:v>5.6581665330567819E-2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970-4262-B25A-4DC9362482EA}"/>
            </c:ext>
          </c:extLst>
        </c:ser>
        <c:ser>
          <c:idx val="9"/>
          <c:order val="9"/>
          <c:tx>
            <c:strRef>
              <c:f>'11.2'!$I$23</c:f>
              <c:strCache>
                <c:ptCount val="1"/>
                <c:pt idx="0">
                  <c:v>Plzeňský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'11.2'!$J$13:$K$13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'11.2'!$J$23:$K$23</c:f>
              <c:numCache>
                <c:formatCode>0.0%</c:formatCode>
                <c:ptCount val="2"/>
                <c:pt idx="0">
                  <c:v>4.2368872645253408E-2</c:v>
                </c:pt>
                <c:pt idx="1">
                  <c:v>4.1768994871925383E-2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970-4262-B25A-4DC9362482EA}"/>
            </c:ext>
          </c:extLst>
        </c:ser>
        <c:ser>
          <c:idx val="10"/>
          <c:order val="10"/>
          <c:tx>
            <c:strRef>
              <c:f>'11.2'!$I$24</c:f>
              <c:strCache>
                <c:ptCount val="1"/>
                <c:pt idx="0">
                  <c:v>Královéhradecký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'11.2'!$J$13:$K$13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'11.2'!$J$24:$K$24</c:f>
              <c:numCache>
                <c:formatCode>0.0%</c:formatCode>
                <c:ptCount val="2"/>
                <c:pt idx="0">
                  <c:v>3.8387857972963166E-2</c:v>
                </c:pt>
                <c:pt idx="1">
                  <c:v>3.3034513766059696E-2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970-4262-B25A-4DC9362482EA}"/>
            </c:ext>
          </c:extLst>
        </c:ser>
        <c:ser>
          <c:idx val="11"/>
          <c:order val="11"/>
          <c:tx>
            <c:strRef>
              <c:f>'11.2'!$I$25</c:f>
              <c:strCache>
                <c:ptCount val="1"/>
                <c:pt idx="0">
                  <c:v>Vysočina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'11.2'!$J$13:$K$13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'11.2'!$J$25:$K$25</c:f>
              <c:numCache>
                <c:formatCode>0.0%</c:formatCode>
                <c:ptCount val="2"/>
                <c:pt idx="0">
                  <c:v>3.7614807657536872E-2</c:v>
                </c:pt>
                <c:pt idx="1">
                  <c:v>4.2539195767465073E-2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970-4262-B25A-4DC9362482EA}"/>
            </c:ext>
          </c:extLst>
        </c:ser>
        <c:ser>
          <c:idx val="12"/>
          <c:order val="12"/>
          <c:tx>
            <c:strRef>
              <c:f>'11.2'!$I$26</c:f>
              <c:strCache>
                <c:ptCount val="1"/>
                <c:pt idx="0">
                  <c:v>Liberecký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970-4262-B25A-4DC9362482E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'11.2'!$J$13:$K$13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'11.2'!$J$26:$K$26</c:f>
              <c:numCache>
                <c:formatCode>0.0%</c:formatCode>
                <c:ptCount val="2"/>
                <c:pt idx="0">
                  <c:v>3.6806226203839824E-2</c:v>
                </c:pt>
                <c:pt idx="1">
                  <c:v>3.7173239000513232E-2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970-4262-B25A-4DC9362482EA}"/>
            </c:ext>
          </c:extLst>
        </c:ser>
        <c:ser>
          <c:idx val="13"/>
          <c:order val="13"/>
          <c:tx>
            <c:strRef>
              <c:f>'11.2'!$I$27</c:f>
              <c:strCache>
                <c:ptCount val="1"/>
                <c:pt idx="0">
                  <c:v>Jihočeský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'11.2'!$J$13:$K$13</c:f>
              <c:strCache>
                <c:ptCount val="2"/>
                <c:pt idx="0">
                  <c:v>Podíl jednotlivých krajů 
na celkové spotřebě zákazníků v ČR</c:v>
                </c:pt>
                <c:pt idx="1">
                  <c:v>Podíl jednotlivých krajů 
na celkovém počtu zákazníků v ČR</c:v>
                </c:pt>
              </c:strCache>
            </c:strRef>
          </c:cat>
          <c:val>
            <c:numRef>
              <c:f>'11.2'!$J$27:$K$27</c:f>
              <c:numCache>
                <c:formatCode>0.0%</c:formatCode>
                <c:ptCount val="2"/>
                <c:pt idx="0">
                  <c:v>3.2374561717186286E-2</c:v>
                </c:pt>
                <c:pt idx="1">
                  <c:v>2.9907759694492869E-2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970-4262-B25A-4DC936248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7181440"/>
        <c:axId val="177182976"/>
      </c:barChart>
      <c:catAx>
        <c:axId val="177181440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77182976"/>
        <c:crosses val="autoZero"/>
        <c:auto val="1"/>
        <c:lblAlgn val="ctr"/>
        <c:lblOffset val="100"/>
        <c:noMultiLvlLbl val="0"/>
      </c:catAx>
      <c:valAx>
        <c:axId val="17718297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771814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1965070821843"/>
          <c:y val="1.9189554199934761E-2"/>
          <c:w val="0.81329567981217543"/>
          <c:h val="0.723734211946332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'11.3'!$A$5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cat>
            <c:strRef>
              <c:f>'11.3'!$B$4:$O$4</c:f>
              <c:strCache>
                <c:ptCount val="14"/>
                <c:pt idx="0">
                  <c:v> Jihočeský</c:v>
                </c:pt>
                <c:pt idx="1">
                  <c:v> Jihomoravský</c:v>
                </c:pt>
                <c:pt idx="2">
                  <c:v> Karlovarský</c:v>
                </c:pt>
                <c:pt idx="3">
                  <c:v> Královéhradecký</c:v>
                </c:pt>
                <c:pt idx="4">
                  <c:v> Liberecký</c:v>
                </c:pt>
                <c:pt idx="5">
                  <c:v> Moravskoslezský</c:v>
                </c:pt>
                <c:pt idx="6">
                  <c:v> Olomoucký</c:v>
                </c:pt>
                <c:pt idx="7">
                  <c:v> Pardubický</c:v>
                </c:pt>
                <c:pt idx="8">
                  <c:v> Plzeňský</c:v>
                </c:pt>
                <c:pt idx="9">
                  <c:v> Praha</c:v>
                </c:pt>
                <c:pt idx="10">
                  <c:v> Středočeský</c:v>
                </c:pt>
                <c:pt idx="11">
                  <c:v> Ústecký</c:v>
                </c:pt>
                <c:pt idx="12">
                  <c:v> Vysočina</c:v>
                </c:pt>
                <c:pt idx="13">
                  <c:v> Zlínský</c:v>
                </c:pt>
              </c:strCache>
            </c:strRef>
          </c:cat>
          <c:val>
            <c:numRef>
              <c:f>'11.3'!$B$5:$O$5</c:f>
              <c:numCache>
                <c:formatCode>#,##0</c:formatCode>
                <c:ptCount val="14"/>
                <c:pt idx="0">
                  <c:v>88</c:v>
                </c:pt>
                <c:pt idx="1">
                  <c:v>202</c:v>
                </c:pt>
                <c:pt idx="2">
                  <c:v>51</c:v>
                </c:pt>
                <c:pt idx="3">
                  <c:v>82</c:v>
                </c:pt>
                <c:pt idx="4">
                  <c:v>92</c:v>
                </c:pt>
                <c:pt idx="5">
                  <c:v>173</c:v>
                </c:pt>
                <c:pt idx="6">
                  <c:v>119</c:v>
                </c:pt>
                <c:pt idx="7">
                  <c:v>76</c:v>
                </c:pt>
                <c:pt idx="8">
                  <c:v>81</c:v>
                </c:pt>
                <c:pt idx="9">
                  <c:v>144</c:v>
                </c:pt>
                <c:pt idx="10">
                  <c:v>190</c:v>
                </c:pt>
                <c:pt idx="11">
                  <c:v>136</c:v>
                </c:pt>
                <c:pt idx="12">
                  <c:v>97</c:v>
                </c:pt>
                <c:pt idx="13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2-4A6A-A7DE-510857556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7236992"/>
        <c:axId val="177238784"/>
      </c:barChart>
      <c:catAx>
        <c:axId val="177236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7238784"/>
        <c:crosses val="autoZero"/>
        <c:auto val="1"/>
        <c:lblAlgn val="ctr"/>
        <c:lblOffset val="100"/>
        <c:noMultiLvlLbl val="0"/>
      </c:catAx>
      <c:valAx>
        <c:axId val="1772387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72369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1965070821843"/>
          <c:y val="1.9189554199934761E-2"/>
          <c:w val="0.81329567981217543"/>
          <c:h val="0.723734211946332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'11.3'!$A$6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'11.3'!$B$4:$O$4</c:f>
              <c:strCache>
                <c:ptCount val="14"/>
                <c:pt idx="0">
                  <c:v> Jihočeský</c:v>
                </c:pt>
                <c:pt idx="1">
                  <c:v> Jihomoravský</c:v>
                </c:pt>
                <c:pt idx="2">
                  <c:v> Karlovarský</c:v>
                </c:pt>
                <c:pt idx="3">
                  <c:v> Královéhradecký</c:v>
                </c:pt>
                <c:pt idx="4">
                  <c:v> Liberecký</c:v>
                </c:pt>
                <c:pt idx="5">
                  <c:v> Moravskoslezský</c:v>
                </c:pt>
                <c:pt idx="6">
                  <c:v> Olomoucký</c:v>
                </c:pt>
                <c:pt idx="7">
                  <c:v> Pardubický</c:v>
                </c:pt>
                <c:pt idx="8">
                  <c:v> Plzeňský</c:v>
                </c:pt>
                <c:pt idx="9">
                  <c:v> Praha</c:v>
                </c:pt>
                <c:pt idx="10">
                  <c:v> Středočeský</c:v>
                </c:pt>
                <c:pt idx="11">
                  <c:v> Ústecký</c:v>
                </c:pt>
                <c:pt idx="12">
                  <c:v> Vysočina</c:v>
                </c:pt>
                <c:pt idx="13">
                  <c:v> Zlínský</c:v>
                </c:pt>
              </c:strCache>
            </c:strRef>
          </c:cat>
          <c:val>
            <c:numRef>
              <c:f>'11.3'!$B$6:$O$6</c:f>
              <c:numCache>
                <c:formatCode>#,##0</c:formatCode>
                <c:ptCount val="14"/>
                <c:pt idx="0">
                  <c:v>319</c:v>
                </c:pt>
                <c:pt idx="1">
                  <c:v>838</c:v>
                </c:pt>
                <c:pt idx="2">
                  <c:v>185</c:v>
                </c:pt>
                <c:pt idx="3">
                  <c:v>246</c:v>
                </c:pt>
                <c:pt idx="4">
                  <c:v>302</c:v>
                </c:pt>
                <c:pt idx="5">
                  <c:v>483</c:v>
                </c:pt>
                <c:pt idx="6">
                  <c:v>371</c:v>
                </c:pt>
                <c:pt idx="7">
                  <c:v>294</c:v>
                </c:pt>
                <c:pt idx="8">
                  <c:v>339</c:v>
                </c:pt>
                <c:pt idx="9">
                  <c:v>1582</c:v>
                </c:pt>
                <c:pt idx="10">
                  <c:v>645</c:v>
                </c:pt>
                <c:pt idx="11">
                  <c:v>324</c:v>
                </c:pt>
                <c:pt idx="12">
                  <c:v>328</c:v>
                </c:pt>
                <c:pt idx="13">
                  <c:v>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78-4696-8F0A-E0E3C95DA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7262976"/>
        <c:axId val="177264512"/>
      </c:barChart>
      <c:catAx>
        <c:axId val="177262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7264512"/>
        <c:crosses val="autoZero"/>
        <c:auto val="1"/>
        <c:lblAlgn val="ctr"/>
        <c:lblOffset val="100"/>
        <c:noMultiLvlLbl val="0"/>
      </c:catAx>
      <c:valAx>
        <c:axId val="1772645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7262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1965070821843"/>
          <c:y val="1.9189554199934761E-2"/>
          <c:w val="0.81329567981217543"/>
          <c:h val="0.723734211946332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'11.3'!$A$7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'11.3'!$B$4:$O$4</c:f>
              <c:strCache>
                <c:ptCount val="14"/>
                <c:pt idx="0">
                  <c:v> Jihočeský</c:v>
                </c:pt>
                <c:pt idx="1">
                  <c:v> Jihomoravský</c:v>
                </c:pt>
                <c:pt idx="2">
                  <c:v> Karlovarský</c:v>
                </c:pt>
                <c:pt idx="3">
                  <c:v> Královéhradecký</c:v>
                </c:pt>
                <c:pt idx="4">
                  <c:v> Liberecký</c:v>
                </c:pt>
                <c:pt idx="5">
                  <c:v> Moravskoslezský</c:v>
                </c:pt>
                <c:pt idx="6">
                  <c:v> Olomoucký</c:v>
                </c:pt>
                <c:pt idx="7">
                  <c:v> Pardubický</c:v>
                </c:pt>
                <c:pt idx="8">
                  <c:v> Plzeňský</c:v>
                </c:pt>
                <c:pt idx="9">
                  <c:v> Praha</c:v>
                </c:pt>
                <c:pt idx="10">
                  <c:v> Středočeský</c:v>
                </c:pt>
                <c:pt idx="11">
                  <c:v> Ústecký</c:v>
                </c:pt>
                <c:pt idx="12">
                  <c:v> Vysočina</c:v>
                </c:pt>
                <c:pt idx="13">
                  <c:v> Zlínský</c:v>
                </c:pt>
              </c:strCache>
            </c:strRef>
          </c:cat>
          <c:val>
            <c:numRef>
              <c:f>'11.3'!$B$7:$O$7</c:f>
              <c:numCache>
                <c:formatCode>#,##0</c:formatCode>
                <c:ptCount val="14"/>
                <c:pt idx="0">
                  <c:v>9658</c:v>
                </c:pt>
                <c:pt idx="1">
                  <c:v>24765</c:v>
                </c:pt>
                <c:pt idx="2">
                  <c:v>6027</c:v>
                </c:pt>
                <c:pt idx="3">
                  <c:v>9842</c:v>
                </c:pt>
                <c:pt idx="4">
                  <c:v>8935</c:v>
                </c:pt>
                <c:pt idx="5">
                  <c:v>18347</c:v>
                </c:pt>
                <c:pt idx="6">
                  <c:v>13281</c:v>
                </c:pt>
                <c:pt idx="7">
                  <c:v>11282</c:v>
                </c:pt>
                <c:pt idx="8">
                  <c:v>11960</c:v>
                </c:pt>
                <c:pt idx="9">
                  <c:v>38909</c:v>
                </c:pt>
                <c:pt idx="10">
                  <c:v>18991</c:v>
                </c:pt>
                <c:pt idx="11">
                  <c:v>12792</c:v>
                </c:pt>
                <c:pt idx="12">
                  <c:v>10943</c:v>
                </c:pt>
                <c:pt idx="13">
                  <c:v>10840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B1-494B-815E-637E3E5E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7354240"/>
        <c:axId val="177355776"/>
      </c:barChart>
      <c:catAx>
        <c:axId val="177354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7355776"/>
        <c:crosses val="autoZero"/>
        <c:auto val="1"/>
        <c:lblAlgn val="ctr"/>
        <c:lblOffset val="100"/>
        <c:noMultiLvlLbl val="0"/>
      </c:catAx>
      <c:valAx>
        <c:axId val="1773557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73542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1965070821843"/>
          <c:y val="1.9189554199934761E-2"/>
          <c:w val="0.81329567981217543"/>
          <c:h val="0.723734211946332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'11.3'!$A$8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'11.3'!$B$4:$O$4</c:f>
              <c:strCache>
                <c:ptCount val="14"/>
                <c:pt idx="0">
                  <c:v> Jihočeský</c:v>
                </c:pt>
                <c:pt idx="1">
                  <c:v> Jihomoravský</c:v>
                </c:pt>
                <c:pt idx="2">
                  <c:v> Karlovarský</c:v>
                </c:pt>
                <c:pt idx="3">
                  <c:v> Královéhradecký</c:v>
                </c:pt>
                <c:pt idx="4">
                  <c:v> Liberecký</c:v>
                </c:pt>
                <c:pt idx="5">
                  <c:v> Moravskoslezský</c:v>
                </c:pt>
                <c:pt idx="6">
                  <c:v> Olomoucký</c:v>
                </c:pt>
                <c:pt idx="7">
                  <c:v> Pardubický</c:v>
                </c:pt>
                <c:pt idx="8">
                  <c:v> Plzeňský</c:v>
                </c:pt>
                <c:pt idx="9">
                  <c:v> Praha</c:v>
                </c:pt>
                <c:pt idx="10">
                  <c:v> Středočeský</c:v>
                </c:pt>
                <c:pt idx="11">
                  <c:v> Ústecký</c:v>
                </c:pt>
                <c:pt idx="12">
                  <c:v> Vysočina</c:v>
                </c:pt>
                <c:pt idx="13">
                  <c:v> Zlínský</c:v>
                </c:pt>
              </c:strCache>
            </c:strRef>
          </c:cat>
          <c:val>
            <c:numRef>
              <c:f>'11.3'!$B$8:$O$8</c:f>
              <c:numCache>
                <c:formatCode>#,##0</c:formatCode>
                <c:ptCount val="14"/>
                <c:pt idx="0">
                  <c:v>95089</c:v>
                </c:pt>
                <c:pt idx="1">
                  <c:v>359729</c:v>
                </c:pt>
                <c:pt idx="2">
                  <c:v>78343</c:v>
                </c:pt>
                <c:pt idx="3">
                  <c:v>107983</c:v>
                </c:pt>
                <c:pt idx="4">
                  <c:v>84122</c:v>
                </c:pt>
                <c:pt idx="5">
                  <c:v>360314</c:v>
                </c:pt>
                <c:pt idx="6">
                  <c:v>173787</c:v>
                </c:pt>
                <c:pt idx="7">
                  <c:v>125302</c:v>
                </c:pt>
                <c:pt idx="8">
                  <c:v>147683</c:v>
                </c:pt>
                <c:pt idx="9">
                  <c:v>376986</c:v>
                </c:pt>
                <c:pt idx="10">
                  <c:v>240072</c:v>
                </c:pt>
                <c:pt idx="11">
                  <c:v>209595</c:v>
                </c:pt>
                <c:pt idx="12">
                  <c:v>108967</c:v>
                </c:pt>
                <c:pt idx="13">
                  <c:v>146148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1E-40DA-B734-0DB3E2D92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7363584"/>
        <c:axId val="177381760"/>
      </c:barChart>
      <c:catAx>
        <c:axId val="177363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7381760"/>
        <c:crosses val="autoZero"/>
        <c:auto val="1"/>
        <c:lblAlgn val="ctr"/>
        <c:lblOffset val="100"/>
        <c:noMultiLvlLbl val="0"/>
      </c:catAx>
      <c:valAx>
        <c:axId val="1773817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7363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73162729658792"/>
          <c:y val="3.1214495688209883E-2"/>
          <c:w val="0.68564588801399828"/>
          <c:h val="0.838230554624146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'3.5'!$C$5</c:f>
              <c:strCache>
                <c:ptCount val="1"/>
                <c:pt idx="0">
                  <c:v>Německo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</c:spPr>
          <c:invertIfNegative val="0"/>
          <c:cat>
            <c:numRef>
              <c:f>'3.5'!$B$6:$B$15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'3.5'!$C$6:$C$15</c:f>
              <c:numCache>
                <c:formatCode>#,##0.0</c:formatCode>
                <c:ptCount val="10"/>
                <c:pt idx="0">
                  <c:v>9456.0570797640412</c:v>
                </c:pt>
                <c:pt idx="1">
                  <c:v>21569.867699999995</c:v>
                </c:pt>
                <c:pt idx="2">
                  <c:v>31484.850992683652</c:v>
                </c:pt>
                <c:pt idx="3">
                  <c:v>36041.816490405341</c:v>
                </c:pt>
                <c:pt idx="4">
                  <c:v>35668.352425516699</c:v>
                </c:pt>
                <c:pt idx="5">
                  <c:v>32326.028315238218</c:v>
                </c:pt>
                <c:pt idx="6">
                  <c:v>34749.522928376326</c:v>
                </c:pt>
                <c:pt idx="7">
                  <c:v>38428.361870454697</c:v>
                </c:pt>
                <c:pt idx="8">
                  <c:v>34582.645301719502</c:v>
                </c:pt>
                <c:pt idx="9">
                  <c:v>43459.075476657235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B-40CD-9750-52E7FEE2582F}"/>
            </c:ext>
          </c:extLst>
        </c:ser>
        <c:ser>
          <c:idx val="1"/>
          <c:order val="1"/>
          <c:tx>
            <c:strRef>
              <c:f>'3.5'!$D$5</c:f>
              <c:strCache>
                <c:ptCount val="1"/>
                <c:pt idx="0">
                  <c:v>Slovensko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numRef>
              <c:f>'3.5'!$B$6:$B$15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'3.5'!$D$6:$D$15</c:f>
              <c:numCache>
                <c:formatCode>#,##0.0</c:formatCode>
                <c:ptCount val="10"/>
                <c:pt idx="0">
                  <c:v>29540.573520235965</c:v>
                </c:pt>
                <c:pt idx="1">
                  <c:v>18168.370599999998</c:v>
                </c:pt>
                <c:pt idx="2">
                  <c:v>12063.874336402767</c:v>
                </c:pt>
                <c:pt idx="3">
                  <c:v>498.92663820769997</c:v>
                </c:pt>
                <c:pt idx="4">
                  <c:v>13.3220516438</c:v>
                </c:pt>
                <c:pt idx="5">
                  <c:v>1648.6281678393757</c:v>
                </c:pt>
                <c:pt idx="6">
                  <c:v>259.66897457537715</c:v>
                </c:pt>
                <c:pt idx="7">
                  <c:v>1341.40355839224</c:v>
                </c:pt>
                <c:pt idx="8">
                  <c:v>1544.4914769490499</c:v>
                </c:pt>
                <c:pt idx="9">
                  <c:v>22.495271653127972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AB-40CD-9750-52E7FEE2582F}"/>
            </c:ext>
          </c:extLst>
        </c:ser>
        <c:ser>
          <c:idx val="2"/>
          <c:order val="2"/>
          <c:tx>
            <c:strRef>
              <c:f>'3.5'!$E$5</c:f>
              <c:strCache>
                <c:ptCount val="1"/>
                <c:pt idx="0">
                  <c:v>Polsko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cat>
            <c:numRef>
              <c:f>'3.5'!$B$6:$B$15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'3.5'!$E$6:$E$15</c:f>
              <c:numCache>
                <c:formatCode>#,##0.0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AB-40CD-9750-52E7FEE2582F}"/>
            </c:ext>
          </c:extLst>
        </c:ser>
        <c:ser>
          <c:idx val="3"/>
          <c:order val="3"/>
          <c:tx>
            <c:strRef>
              <c:f>'3.5'!$F$5</c:f>
              <c:strCache>
                <c:ptCount val="1"/>
                <c:pt idx="0">
                  <c:v>Rakousko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numRef>
              <c:f>'3.5'!$B$6:$B$15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'3.5'!$F$6:$F$15</c:f>
              <c:numCache>
                <c:formatCode>#,##0.0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AB-40CD-9750-52E7FEE25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63254656"/>
        <c:axId val="163256192"/>
      </c:barChart>
      <c:catAx>
        <c:axId val="16325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3256192"/>
        <c:crosses val="autoZero"/>
        <c:auto val="1"/>
        <c:lblAlgn val="ctr"/>
        <c:lblOffset val="100"/>
        <c:noMultiLvlLbl val="0"/>
      </c:catAx>
      <c:valAx>
        <c:axId val="163256192"/>
        <c:scaling>
          <c:orientation val="minMax"/>
          <c:max val="45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mil. m</a:t>
                </a:r>
                <a:r>
                  <a:rPr lang="en-US" b="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52713379182032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63254656"/>
        <c:crosses val="autoZero"/>
        <c:crossBetween val="between"/>
        <c:majorUnit val="5000"/>
      </c:valAx>
    </c:plotArea>
    <c:legend>
      <c:legendPos val="r"/>
      <c:layout>
        <c:manualLayout>
          <c:xMode val="edge"/>
          <c:yMode val="edge"/>
          <c:x val="0.8765997375328084"/>
          <c:y val="0.23685468316271027"/>
          <c:w val="0.1234002624671916"/>
          <c:h val="0.3903995202943125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1965070821843"/>
          <c:y val="1.9189554199934761E-2"/>
          <c:w val="0.81329567981217543"/>
          <c:h val="0.723734211946332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'11.3'!$A$9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'11.3'!$B$4:$O$4</c:f>
              <c:strCache>
                <c:ptCount val="14"/>
                <c:pt idx="0">
                  <c:v> Jihočeský</c:v>
                </c:pt>
                <c:pt idx="1">
                  <c:v> Jihomoravský</c:v>
                </c:pt>
                <c:pt idx="2">
                  <c:v> Karlovarský</c:v>
                </c:pt>
                <c:pt idx="3">
                  <c:v> Královéhradecký</c:v>
                </c:pt>
                <c:pt idx="4">
                  <c:v> Liberecký</c:v>
                </c:pt>
                <c:pt idx="5">
                  <c:v> Moravskoslezský</c:v>
                </c:pt>
                <c:pt idx="6">
                  <c:v> Olomoucký</c:v>
                </c:pt>
                <c:pt idx="7">
                  <c:v> Pardubický</c:v>
                </c:pt>
                <c:pt idx="8">
                  <c:v> Plzeňský</c:v>
                </c:pt>
                <c:pt idx="9">
                  <c:v> Praha</c:v>
                </c:pt>
                <c:pt idx="10">
                  <c:v> Středočeský</c:v>
                </c:pt>
                <c:pt idx="11">
                  <c:v> Ústecký</c:v>
                </c:pt>
                <c:pt idx="12">
                  <c:v> Vysočina</c:v>
                </c:pt>
                <c:pt idx="13">
                  <c:v> Zlínský</c:v>
                </c:pt>
              </c:strCache>
            </c:strRef>
          </c:cat>
          <c:val>
            <c:numRef>
              <c:f>'11.3'!$B$9:$O$9</c:f>
              <c:numCache>
                <c:formatCode>#,##0</c:formatCode>
                <c:ptCount val="14"/>
                <c:pt idx="0">
                  <c:v>14</c:v>
                </c:pt>
                <c:pt idx="1">
                  <c:v>27</c:v>
                </c:pt>
                <c:pt idx="2">
                  <c:v>7</c:v>
                </c:pt>
                <c:pt idx="3">
                  <c:v>17</c:v>
                </c:pt>
                <c:pt idx="4">
                  <c:v>8</c:v>
                </c:pt>
                <c:pt idx="5">
                  <c:v>30</c:v>
                </c:pt>
                <c:pt idx="6">
                  <c:v>15</c:v>
                </c:pt>
                <c:pt idx="7">
                  <c:v>12</c:v>
                </c:pt>
                <c:pt idx="8">
                  <c:v>14</c:v>
                </c:pt>
                <c:pt idx="9">
                  <c:v>34</c:v>
                </c:pt>
                <c:pt idx="10">
                  <c:v>34</c:v>
                </c:pt>
                <c:pt idx="11">
                  <c:v>17</c:v>
                </c:pt>
                <c:pt idx="12">
                  <c:v>14</c:v>
                </c:pt>
                <c:pt idx="1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40-4C74-A671-06BC34CCE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5710208"/>
        <c:axId val="175711744"/>
      </c:barChart>
      <c:catAx>
        <c:axId val="175710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5711744"/>
        <c:crosses val="autoZero"/>
        <c:auto val="1"/>
        <c:lblAlgn val="ctr"/>
        <c:lblOffset val="100"/>
        <c:noMultiLvlLbl val="0"/>
      </c:catAx>
      <c:valAx>
        <c:axId val="1757117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57102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1965070821843"/>
          <c:y val="1.9189554199934761E-2"/>
          <c:w val="0.81329567981217543"/>
          <c:h val="0.723734211946332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'11.3'!$A$10</c:f>
              <c:strCache>
                <c:ptCount val="1"/>
                <c:pt idx="0">
                  <c:v>Celkem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'11.3'!$B$4:$O$4</c:f>
              <c:strCache>
                <c:ptCount val="14"/>
                <c:pt idx="0">
                  <c:v> Jihočeský</c:v>
                </c:pt>
                <c:pt idx="1">
                  <c:v> Jihomoravský</c:v>
                </c:pt>
                <c:pt idx="2">
                  <c:v> Karlovarský</c:v>
                </c:pt>
                <c:pt idx="3">
                  <c:v> Královéhradecký</c:v>
                </c:pt>
                <c:pt idx="4">
                  <c:v> Liberecký</c:v>
                </c:pt>
                <c:pt idx="5">
                  <c:v> Moravskoslezský</c:v>
                </c:pt>
                <c:pt idx="6">
                  <c:v> Olomoucký</c:v>
                </c:pt>
                <c:pt idx="7">
                  <c:v> Pardubický</c:v>
                </c:pt>
                <c:pt idx="8">
                  <c:v> Plzeňský</c:v>
                </c:pt>
                <c:pt idx="9">
                  <c:v> Praha</c:v>
                </c:pt>
                <c:pt idx="10">
                  <c:v> Středočeský</c:v>
                </c:pt>
                <c:pt idx="11">
                  <c:v> Ústecký</c:v>
                </c:pt>
                <c:pt idx="12">
                  <c:v> Vysočina</c:v>
                </c:pt>
                <c:pt idx="13">
                  <c:v> Zlínský</c:v>
                </c:pt>
              </c:strCache>
            </c:strRef>
          </c:cat>
          <c:val>
            <c:numRef>
              <c:f>'11.3'!$B$10:$O$10</c:f>
              <c:numCache>
                <c:formatCode>#,##0</c:formatCode>
                <c:ptCount val="14"/>
                <c:pt idx="0">
                  <c:v>105168</c:v>
                </c:pt>
                <c:pt idx="1">
                  <c:v>385561</c:v>
                </c:pt>
                <c:pt idx="2">
                  <c:v>84613</c:v>
                </c:pt>
                <c:pt idx="3">
                  <c:v>118170</c:v>
                </c:pt>
                <c:pt idx="4">
                  <c:v>93459</c:v>
                </c:pt>
                <c:pt idx="5">
                  <c:v>379347</c:v>
                </c:pt>
                <c:pt idx="6">
                  <c:v>187573</c:v>
                </c:pt>
                <c:pt idx="7">
                  <c:v>136966</c:v>
                </c:pt>
                <c:pt idx="8">
                  <c:v>160077</c:v>
                </c:pt>
                <c:pt idx="9">
                  <c:v>417655</c:v>
                </c:pt>
                <c:pt idx="10">
                  <c:v>259932</c:v>
                </c:pt>
                <c:pt idx="11">
                  <c:v>222864</c:v>
                </c:pt>
                <c:pt idx="12">
                  <c:v>120349</c:v>
                </c:pt>
                <c:pt idx="13">
                  <c:v>157398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8F-4A8B-A325-C58382927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5748224"/>
        <c:axId val="175749760"/>
      </c:barChart>
      <c:catAx>
        <c:axId val="175748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75749760"/>
        <c:crosses val="autoZero"/>
        <c:auto val="1"/>
        <c:lblAlgn val="ctr"/>
        <c:lblOffset val="100"/>
        <c:noMultiLvlLbl val="0"/>
      </c:catAx>
      <c:valAx>
        <c:axId val="1757497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5748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206088905023596E-2"/>
          <c:y val="2.722084739407574E-2"/>
          <c:w val="0.6835597060701275"/>
          <c:h val="0.89212223472065988"/>
        </c:manualLayout>
      </c:layout>
      <c:lineChart>
        <c:grouping val="standard"/>
        <c:varyColors val="0"/>
        <c:ser>
          <c:idx val="0"/>
          <c:order val="0"/>
          <c:tx>
            <c:strRef>
              <c:f>'11.4'!$B$26</c:f>
              <c:strCache>
                <c:ptCount val="1"/>
                <c:pt idx="0">
                  <c:v> Jihočeský</c:v>
                </c:pt>
              </c:strCache>
            </c:strRef>
          </c:tx>
          <c:marker>
            <c:symbol val="none"/>
          </c:marker>
          <c:cat>
            <c:numRef>
              <c:f>'11.4'!$A$27:$A$36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'11.4'!$B$27:$B$36</c:f>
              <c:numCache>
                <c:formatCode>#,##0</c:formatCode>
                <c:ptCount val="10"/>
                <c:pt idx="0">
                  <c:v>266.65683509880415</c:v>
                </c:pt>
                <c:pt idx="1">
                  <c:v>266.97294206215321</c:v>
                </c:pt>
                <c:pt idx="2">
                  <c:v>267.00997620683597</c:v>
                </c:pt>
                <c:pt idx="3">
                  <c:v>237.60887250261194</c:v>
                </c:pt>
                <c:pt idx="4">
                  <c:v>256.49098662569412</c:v>
                </c:pt>
                <c:pt idx="5">
                  <c:v>274.84591988778703</c:v>
                </c:pt>
                <c:pt idx="6">
                  <c:v>279.91385512014267</c:v>
                </c:pt>
                <c:pt idx="7">
                  <c:v>271.61604691470001</c:v>
                </c:pt>
                <c:pt idx="8">
                  <c:v>274.70492934000004</c:v>
                </c:pt>
                <c:pt idx="9">
                  <c:v>276.86694703000001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5-4B48-A68B-81FCC257C754}"/>
            </c:ext>
          </c:extLst>
        </c:ser>
        <c:ser>
          <c:idx val="1"/>
          <c:order val="1"/>
          <c:tx>
            <c:strRef>
              <c:f>'11.4'!$C$26</c:f>
              <c:strCache>
                <c:ptCount val="1"/>
                <c:pt idx="0">
                  <c:v> Jihomoravský</c:v>
                </c:pt>
              </c:strCache>
            </c:strRef>
          </c:tx>
          <c:marker>
            <c:symbol val="none"/>
          </c:marker>
          <c:cat>
            <c:numRef>
              <c:f>'11.4'!$A$27:$A$36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'11.4'!$C$27:$C$36</c:f>
              <c:numCache>
                <c:formatCode>#,##0</c:formatCode>
                <c:ptCount val="10"/>
                <c:pt idx="0">
                  <c:v>1110.0808350988043</c:v>
                </c:pt>
                <c:pt idx="1">
                  <c:v>1110.3409420621533</c:v>
                </c:pt>
                <c:pt idx="2">
                  <c:v>1122.6489762068361</c:v>
                </c:pt>
                <c:pt idx="3">
                  <c:v>953.537872502612</c:v>
                </c:pt>
                <c:pt idx="4">
                  <c:v>1034.957986625694</c:v>
                </c:pt>
                <c:pt idx="5">
                  <c:v>1087.0979198877869</c:v>
                </c:pt>
                <c:pt idx="6">
                  <c:v>1125.2696786804322</c:v>
                </c:pt>
                <c:pt idx="7">
                  <c:v>1058.7058999999999</c:v>
                </c:pt>
                <c:pt idx="8">
                  <c:v>1042.2495999999999</c:v>
                </c:pt>
                <c:pt idx="9">
                  <c:v>1036.7784000000001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5-4B48-A68B-81FCC257C754}"/>
            </c:ext>
          </c:extLst>
        </c:ser>
        <c:ser>
          <c:idx val="2"/>
          <c:order val="2"/>
          <c:tx>
            <c:strRef>
              <c:f>'11.4'!$D$26</c:f>
              <c:strCache>
                <c:ptCount val="1"/>
                <c:pt idx="0">
                  <c:v> Karlovarský</c:v>
                </c:pt>
              </c:strCache>
            </c:strRef>
          </c:tx>
          <c:marker>
            <c:symbol val="none"/>
          </c:marker>
          <c:cat>
            <c:numRef>
              <c:f>'11.4'!$A$27:$A$36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'11.4'!$D$27:$D$36</c:f>
              <c:numCache>
                <c:formatCode>#,##0</c:formatCode>
                <c:ptCount val="10"/>
                <c:pt idx="0">
                  <c:v>227.27683509880418</c:v>
                </c:pt>
                <c:pt idx="1">
                  <c:v>231.03194206215321</c:v>
                </c:pt>
                <c:pt idx="2">
                  <c:v>223.63997620683602</c:v>
                </c:pt>
                <c:pt idx="3">
                  <c:v>195.81287250261195</c:v>
                </c:pt>
                <c:pt idx="4">
                  <c:v>206.74598662569414</c:v>
                </c:pt>
                <c:pt idx="5">
                  <c:v>218.59291988778699</c:v>
                </c:pt>
                <c:pt idx="6">
                  <c:v>222.10284642420908</c:v>
                </c:pt>
                <c:pt idx="7">
                  <c:v>213.16339999999997</c:v>
                </c:pt>
                <c:pt idx="8">
                  <c:v>215.12650000000002</c:v>
                </c:pt>
                <c:pt idx="9">
                  <c:v>438.59219999999993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05-4B48-A68B-81FCC257C754}"/>
            </c:ext>
          </c:extLst>
        </c:ser>
        <c:ser>
          <c:idx val="3"/>
          <c:order val="3"/>
          <c:tx>
            <c:strRef>
              <c:f>'11.4'!$E$26</c:f>
              <c:strCache>
                <c:ptCount val="1"/>
                <c:pt idx="0">
                  <c:v> Královéhradecký</c:v>
                </c:pt>
              </c:strCache>
            </c:strRef>
          </c:tx>
          <c:marker>
            <c:symbol val="none"/>
          </c:marker>
          <c:cat>
            <c:numRef>
              <c:f>'11.4'!$A$27:$A$36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'11.4'!$E$27:$E$36</c:f>
              <c:numCache>
                <c:formatCode>#,##0</c:formatCode>
                <c:ptCount val="10"/>
                <c:pt idx="0">
                  <c:v>330.93283509880416</c:v>
                </c:pt>
                <c:pt idx="1">
                  <c:v>338.0239420621532</c:v>
                </c:pt>
                <c:pt idx="2">
                  <c:v>332.145976206836</c:v>
                </c:pt>
                <c:pt idx="3">
                  <c:v>295.30887250261196</c:v>
                </c:pt>
                <c:pt idx="4">
                  <c:v>303.66698662569416</c:v>
                </c:pt>
                <c:pt idx="5">
                  <c:v>325.844919887787</c:v>
                </c:pt>
                <c:pt idx="6">
                  <c:v>351.06345530495935</c:v>
                </c:pt>
                <c:pt idx="7">
                  <c:v>342.08510000000001</c:v>
                </c:pt>
                <c:pt idx="8">
                  <c:v>338.59829999999994</c:v>
                </c:pt>
                <c:pt idx="9">
                  <c:v>328.29259999999999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05-4B48-A68B-81FCC257C754}"/>
            </c:ext>
          </c:extLst>
        </c:ser>
        <c:ser>
          <c:idx val="4"/>
          <c:order val="4"/>
          <c:tx>
            <c:strRef>
              <c:f>'11.4'!$F$26</c:f>
              <c:strCache>
                <c:ptCount val="1"/>
                <c:pt idx="0">
                  <c:v> Liberecký</c:v>
                </c:pt>
              </c:strCache>
            </c:strRef>
          </c:tx>
          <c:marker>
            <c:symbol val="none"/>
          </c:marker>
          <c:cat>
            <c:numRef>
              <c:f>'11.4'!$A$27:$A$36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'11.4'!$F$27:$F$36</c:f>
              <c:numCache>
                <c:formatCode>#,##0</c:formatCode>
                <c:ptCount val="10"/>
                <c:pt idx="0">
                  <c:v>344.76783509880414</c:v>
                </c:pt>
                <c:pt idx="1">
                  <c:v>348.58294206215317</c:v>
                </c:pt>
                <c:pt idx="2">
                  <c:v>357.82997620683602</c:v>
                </c:pt>
                <c:pt idx="3">
                  <c:v>301.83087250261195</c:v>
                </c:pt>
                <c:pt idx="4">
                  <c:v>321.82698662569413</c:v>
                </c:pt>
                <c:pt idx="5">
                  <c:v>340.25691988778703</c:v>
                </c:pt>
                <c:pt idx="6">
                  <c:v>349.5550017662523</c:v>
                </c:pt>
                <c:pt idx="7">
                  <c:v>327.18510000000003</c:v>
                </c:pt>
                <c:pt idx="8">
                  <c:v>329.52159999999998</c:v>
                </c:pt>
                <c:pt idx="9">
                  <c:v>314.76650000000006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05-4B48-A68B-81FCC257C754}"/>
            </c:ext>
          </c:extLst>
        </c:ser>
        <c:ser>
          <c:idx val="5"/>
          <c:order val="5"/>
          <c:tx>
            <c:strRef>
              <c:f>'11.4'!$G$26</c:f>
              <c:strCache>
                <c:ptCount val="1"/>
                <c:pt idx="0">
                  <c:v> Moravskoslezský</c:v>
                </c:pt>
              </c:strCache>
            </c:strRef>
          </c:tx>
          <c:marker>
            <c:symbol val="none"/>
          </c:marker>
          <c:cat>
            <c:numRef>
              <c:f>'11.4'!$A$27:$A$36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'11.4'!$G$27:$G$36</c:f>
              <c:numCache>
                <c:formatCode>#,##0</c:formatCode>
                <c:ptCount val="10"/>
                <c:pt idx="0">
                  <c:v>956.01683509880422</c:v>
                </c:pt>
                <c:pt idx="1">
                  <c:v>938.42694206215322</c:v>
                </c:pt>
                <c:pt idx="2">
                  <c:v>911.33697620683608</c:v>
                </c:pt>
                <c:pt idx="3">
                  <c:v>826.92887250261197</c:v>
                </c:pt>
                <c:pt idx="4">
                  <c:v>868.28898662569406</c:v>
                </c:pt>
                <c:pt idx="5">
                  <c:v>915.82291988778695</c:v>
                </c:pt>
                <c:pt idx="6">
                  <c:v>910.98990233157679</c:v>
                </c:pt>
                <c:pt idx="7">
                  <c:v>878.00213199999996</c:v>
                </c:pt>
                <c:pt idx="8">
                  <c:v>891.75132800000017</c:v>
                </c:pt>
                <c:pt idx="9">
                  <c:v>881.16408799999999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05-4B48-A68B-81FCC257C754}"/>
            </c:ext>
          </c:extLst>
        </c:ser>
        <c:ser>
          <c:idx val="6"/>
          <c:order val="6"/>
          <c:tx>
            <c:strRef>
              <c:f>'11.4'!$H$26</c:f>
              <c:strCache>
                <c:ptCount val="1"/>
                <c:pt idx="0">
                  <c:v> Olomoucký</c:v>
                </c:pt>
              </c:strCache>
            </c:strRef>
          </c:tx>
          <c:marker>
            <c:symbol val="none"/>
          </c:marker>
          <c:cat>
            <c:numRef>
              <c:f>'11.4'!$A$27:$A$36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'11.4'!$H$27:$H$36</c:f>
              <c:numCache>
                <c:formatCode>#,##0</c:formatCode>
                <c:ptCount val="10"/>
                <c:pt idx="0">
                  <c:v>471.46983509880414</c:v>
                </c:pt>
                <c:pt idx="1">
                  <c:v>462.20494206215318</c:v>
                </c:pt>
                <c:pt idx="2">
                  <c:v>458.27197620683597</c:v>
                </c:pt>
                <c:pt idx="3">
                  <c:v>406.33187250261193</c:v>
                </c:pt>
                <c:pt idx="4">
                  <c:v>424.93598662569417</c:v>
                </c:pt>
                <c:pt idx="5">
                  <c:v>458.87691988778704</c:v>
                </c:pt>
                <c:pt idx="6">
                  <c:v>479.90002294161627</c:v>
                </c:pt>
                <c:pt idx="7">
                  <c:v>457.59429999999998</c:v>
                </c:pt>
                <c:pt idx="8">
                  <c:v>457.46559999999999</c:v>
                </c:pt>
                <c:pt idx="9">
                  <c:v>465.15780000000001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05-4B48-A68B-81FCC257C754}"/>
            </c:ext>
          </c:extLst>
        </c:ser>
        <c:ser>
          <c:idx val="7"/>
          <c:order val="7"/>
          <c:tx>
            <c:strRef>
              <c:f>'11.4'!$I$26</c:f>
              <c:strCache>
                <c:ptCount val="1"/>
                <c:pt idx="0">
                  <c:v> Pardubický</c:v>
                </c:pt>
              </c:strCache>
            </c:strRef>
          </c:tx>
          <c:marker>
            <c:symbol val="none"/>
          </c:marker>
          <c:cat>
            <c:numRef>
              <c:f>'11.4'!$A$27:$A$36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'11.4'!$I$27:$I$36</c:f>
              <c:numCache>
                <c:formatCode>#,##0</c:formatCode>
                <c:ptCount val="10"/>
                <c:pt idx="0">
                  <c:v>379.41883509880415</c:v>
                </c:pt>
                <c:pt idx="1">
                  <c:v>382.95294206215317</c:v>
                </c:pt>
                <c:pt idx="2">
                  <c:v>357.22597620683598</c:v>
                </c:pt>
                <c:pt idx="3">
                  <c:v>314.46887250261193</c:v>
                </c:pt>
                <c:pt idx="4">
                  <c:v>353.57898662569414</c:v>
                </c:pt>
                <c:pt idx="5">
                  <c:v>368.89491988778701</c:v>
                </c:pt>
                <c:pt idx="6">
                  <c:v>397.83733143096401</c:v>
                </c:pt>
                <c:pt idx="7">
                  <c:v>374.92409999999995</c:v>
                </c:pt>
                <c:pt idx="8">
                  <c:v>378.93210000000005</c:v>
                </c:pt>
                <c:pt idx="9">
                  <c:v>371.04899999999998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05-4B48-A68B-81FCC257C754}"/>
            </c:ext>
          </c:extLst>
        </c:ser>
        <c:ser>
          <c:idx val="8"/>
          <c:order val="8"/>
          <c:tx>
            <c:strRef>
              <c:f>'11.4'!$J$26</c:f>
              <c:strCache>
                <c:ptCount val="1"/>
                <c:pt idx="0">
                  <c:v> Plzeňský</c:v>
                </c:pt>
              </c:strCache>
            </c:strRef>
          </c:tx>
          <c:marker>
            <c:symbol val="none"/>
          </c:marker>
          <c:cat>
            <c:numRef>
              <c:f>'11.4'!$A$27:$A$36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'11.4'!$J$27:$J$36</c:f>
              <c:numCache>
                <c:formatCode>#,##0</c:formatCode>
                <c:ptCount val="10"/>
                <c:pt idx="0">
                  <c:v>393.45583509880413</c:v>
                </c:pt>
                <c:pt idx="1">
                  <c:v>389.33294206215317</c:v>
                </c:pt>
                <c:pt idx="2">
                  <c:v>384.71397620683598</c:v>
                </c:pt>
                <c:pt idx="3">
                  <c:v>343.03387250261193</c:v>
                </c:pt>
                <c:pt idx="4">
                  <c:v>358.32698662569413</c:v>
                </c:pt>
                <c:pt idx="5">
                  <c:v>379.67791988778703</c:v>
                </c:pt>
                <c:pt idx="6">
                  <c:v>392.60095842059661</c:v>
                </c:pt>
                <c:pt idx="7">
                  <c:v>363.91340000000002</c:v>
                </c:pt>
                <c:pt idx="8">
                  <c:v>362.40809999999999</c:v>
                </c:pt>
                <c:pt idx="9">
                  <c:v>362.33820000000003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005-4B48-A68B-81FCC257C754}"/>
            </c:ext>
          </c:extLst>
        </c:ser>
        <c:ser>
          <c:idx val="9"/>
          <c:order val="9"/>
          <c:tx>
            <c:strRef>
              <c:f>'11.4'!$K$26</c:f>
              <c:strCache>
                <c:ptCount val="1"/>
                <c:pt idx="0">
                  <c:v> Hlavní město Praha</c:v>
                </c:pt>
              </c:strCache>
            </c:strRef>
          </c:tx>
          <c:marker>
            <c:symbol val="none"/>
          </c:marker>
          <c:cat>
            <c:numRef>
              <c:f>'11.4'!$A$27:$A$36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'11.4'!$K$27:$K$36</c:f>
              <c:numCache>
                <c:formatCode>#,##0</c:formatCode>
                <c:ptCount val="10"/>
                <c:pt idx="0">
                  <c:v>927.42183509880419</c:v>
                </c:pt>
                <c:pt idx="1">
                  <c:v>948.46294206215327</c:v>
                </c:pt>
                <c:pt idx="2">
                  <c:v>968.41997620683605</c:v>
                </c:pt>
                <c:pt idx="3">
                  <c:v>796.96987250261191</c:v>
                </c:pt>
                <c:pt idx="4">
                  <c:v>820.34098662569409</c:v>
                </c:pt>
                <c:pt idx="5">
                  <c:v>886.344919887787</c:v>
                </c:pt>
                <c:pt idx="6">
                  <c:v>912.22504782138594</c:v>
                </c:pt>
                <c:pt idx="7">
                  <c:v>852.04543613082001</c:v>
                </c:pt>
                <c:pt idx="8">
                  <c:v>841.36364172643027</c:v>
                </c:pt>
                <c:pt idx="9">
                  <c:v>807.09032895129201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005-4B48-A68B-81FCC257C754}"/>
            </c:ext>
          </c:extLst>
        </c:ser>
        <c:ser>
          <c:idx val="10"/>
          <c:order val="10"/>
          <c:tx>
            <c:strRef>
              <c:f>'11.4'!$L$26</c:f>
              <c:strCache>
                <c:ptCount val="1"/>
                <c:pt idx="0">
                  <c:v> Středočeský</c:v>
                </c:pt>
              </c:strCache>
            </c:strRef>
          </c:tx>
          <c:marker>
            <c:symbol val="none"/>
          </c:marker>
          <c:cat>
            <c:numRef>
              <c:f>'11.4'!$A$27:$A$36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'11.4'!$L$27:$L$36</c:f>
              <c:numCache>
                <c:formatCode>#,##0</c:formatCode>
                <c:ptCount val="10"/>
                <c:pt idx="0">
                  <c:v>945.24983509880417</c:v>
                </c:pt>
                <c:pt idx="1">
                  <c:v>985.04694206215322</c:v>
                </c:pt>
                <c:pt idx="2">
                  <c:v>1026.8499762068361</c:v>
                </c:pt>
                <c:pt idx="3">
                  <c:v>933.27687250261192</c:v>
                </c:pt>
                <c:pt idx="4">
                  <c:v>963.11898662569411</c:v>
                </c:pt>
                <c:pt idx="5">
                  <c:v>1035.4359198877869</c:v>
                </c:pt>
                <c:pt idx="6">
                  <c:v>1077.7049398817649</c:v>
                </c:pt>
                <c:pt idx="7">
                  <c:v>1040.3693189999999</c:v>
                </c:pt>
                <c:pt idx="8">
                  <c:v>1047.326669</c:v>
                </c:pt>
                <c:pt idx="9">
                  <c:v>1098.2514939999999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005-4B48-A68B-81FCC257C754}"/>
            </c:ext>
          </c:extLst>
        </c:ser>
        <c:ser>
          <c:idx val="11"/>
          <c:order val="11"/>
          <c:tx>
            <c:strRef>
              <c:f>'11.4'!$M$26</c:f>
              <c:strCache>
                <c:ptCount val="1"/>
                <c:pt idx="0">
                  <c:v> Ústecký</c:v>
                </c:pt>
              </c:strCache>
            </c:strRef>
          </c:tx>
          <c:marker>
            <c:symbol val="none"/>
          </c:marker>
          <c:cat>
            <c:numRef>
              <c:f>'11.4'!$A$27:$A$36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'11.4'!$M$27:$M$36</c:f>
              <c:numCache>
                <c:formatCode>#,##0</c:formatCode>
                <c:ptCount val="10"/>
                <c:pt idx="0">
                  <c:v>753.13683509880423</c:v>
                </c:pt>
                <c:pt idx="1">
                  <c:v>777.95894206215326</c:v>
                </c:pt>
                <c:pt idx="2">
                  <c:v>881.43897620683606</c:v>
                </c:pt>
                <c:pt idx="3">
                  <c:v>785.80087250261192</c:v>
                </c:pt>
                <c:pt idx="4">
                  <c:v>860.11298662569413</c:v>
                </c:pt>
                <c:pt idx="5">
                  <c:v>1098.317919887787</c:v>
                </c:pt>
                <c:pt idx="6">
                  <c:v>1131.9939891683503</c:v>
                </c:pt>
                <c:pt idx="7">
                  <c:v>1118.2678109999999</c:v>
                </c:pt>
                <c:pt idx="8">
                  <c:v>1498.4947110000001</c:v>
                </c:pt>
                <c:pt idx="9">
                  <c:v>1428.4898469999998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005-4B48-A68B-81FCC257C754}"/>
            </c:ext>
          </c:extLst>
        </c:ser>
        <c:ser>
          <c:idx val="12"/>
          <c:order val="12"/>
          <c:tx>
            <c:strRef>
              <c:f>'11.4'!$N$26</c:f>
              <c:strCache>
                <c:ptCount val="1"/>
                <c:pt idx="0">
                  <c:v> Vysočina</c:v>
                </c:pt>
              </c:strCache>
            </c:strRef>
          </c:tx>
          <c:marker>
            <c:symbol val="none"/>
          </c:marker>
          <c:cat>
            <c:numRef>
              <c:f>'11.4'!$A$27:$A$36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'11.4'!$N$27:$N$36</c:f>
              <c:numCache>
                <c:formatCode>#,##0</c:formatCode>
                <c:ptCount val="10"/>
                <c:pt idx="0">
                  <c:v>375.92183509880414</c:v>
                </c:pt>
                <c:pt idx="1">
                  <c:v>383.4539420621532</c:v>
                </c:pt>
                <c:pt idx="2">
                  <c:v>382.48097620683598</c:v>
                </c:pt>
                <c:pt idx="3">
                  <c:v>328.19187250261194</c:v>
                </c:pt>
                <c:pt idx="4">
                  <c:v>329.97098662569414</c:v>
                </c:pt>
                <c:pt idx="5">
                  <c:v>348.844919887787</c:v>
                </c:pt>
                <c:pt idx="6">
                  <c:v>355.36641062466811</c:v>
                </c:pt>
                <c:pt idx="7">
                  <c:v>334.54324700939998</c:v>
                </c:pt>
                <c:pt idx="8">
                  <c:v>325.12548562000001</c:v>
                </c:pt>
                <c:pt idx="9">
                  <c:v>321.68148098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005-4B48-A68B-81FCC257C754}"/>
            </c:ext>
          </c:extLst>
        </c:ser>
        <c:ser>
          <c:idx val="13"/>
          <c:order val="13"/>
          <c:tx>
            <c:strRef>
              <c:f>'11.4'!$O$26</c:f>
              <c:strCache>
                <c:ptCount val="1"/>
                <c:pt idx="0">
                  <c:v> Zlínský</c:v>
                </c:pt>
              </c:strCache>
            </c:strRef>
          </c:tx>
          <c:marker>
            <c:symbol val="none"/>
          </c:marker>
          <c:cat>
            <c:numRef>
              <c:f>'11.4'!$A$27:$A$36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'11.4'!$O$27:$O$36</c:f>
              <c:numCache>
                <c:formatCode>#,##0</c:formatCode>
                <c:ptCount val="10"/>
                <c:pt idx="0">
                  <c:v>449.35683509880414</c:v>
                </c:pt>
                <c:pt idx="1">
                  <c:v>447.02594206215321</c:v>
                </c:pt>
                <c:pt idx="2">
                  <c:v>450.43497620683598</c:v>
                </c:pt>
                <c:pt idx="3">
                  <c:v>384.00487250261193</c:v>
                </c:pt>
                <c:pt idx="4">
                  <c:v>389.24398662569416</c:v>
                </c:pt>
                <c:pt idx="5">
                  <c:v>420.15791988778705</c:v>
                </c:pt>
                <c:pt idx="6">
                  <c:v>433.05959417613718</c:v>
                </c:pt>
                <c:pt idx="7">
                  <c:v>418.35169999999999</c:v>
                </c:pt>
                <c:pt idx="8">
                  <c:v>410.33750000000003</c:v>
                </c:pt>
                <c:pt idx="9">
                  <c:v>421.4717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005-4B48-A68B-81FCC257C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764416"/>
        <c:axId val="178770304"/>
      </c:lineChart>
      <c:catAx>
        <c:axId val="17876441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78770304"/>
        <c:crosses val="autoZero"/>
        <c:auto val="1"/>
        <c:lblAlgn val="ctr"/>
        <c:lblOffset val="100"/>
        <c:noMultiLvlLbl val="0"/>
      </c:catAx>
      <c:valAx>
        <c:axId val="1787703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87644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9766742193791751"/>
          <c:y val="2.4684664416947881E-2"/>
          <c:w val="0.18961397710818739"/>
          <c:h val="0.917297337832770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206088905023596E-2"/>
          <c:y val="2.4335092792131068E-2"/>
          <c:w val="0.6962783070240226"/>
          <c:h val="0.895008309475984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'11.4'!$B$88</c:f>
              <c:strCache>
                <c:ptCount val="1"/>
                <c:pt idx="0">
                  <c:v> Jihočeský</c:v>
                </c:pt>
              </c:strCache>
            </c:strRef>
          </c:tx>
          <c:invertIfNegative val="0"/>
          <c:cat>
            <c:numRef>
              <c:f>'11.4'!$A$89:$A$98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'11.4'!$B$89:$B$98</c:f>
              <c:numCache>
                <c:formatCode>#,##0</c:formatCode>
                <c:ptCount val="10"/>
                <c:pt idx="0">
                  <c:v>2829.9580914064645</c:v>
                </c:pt>
                <c:pt idx="1">
                  <c:v>2828.7958862934156</c:v>
                </c:pt>
                <c:pt idx="2">
                  <c:v>2839.0679271385648</c:v>
                </c:pt>
                <c:pt idx="3">
                  <c:v>2525.3859405851535</c:v>
                </c:pt>
                <c:pt idx="4">
                  <c:v>2730.2180524125793</c:v>
                </c:pt>
                <c:pt idx="5">
                  <c:v>2937.2289939092698</c:v>
                </c:pt>
                <c:pt idx="6">
                  <c:v>2988.0864450478575</c:v>
                </c:pt>
                <c:pt idx="7">
                  <c:v>2897.2788392100006</c:v>
                </c:pt>
                <c:pt idx="8">
                  <c:v>2938.7715317099996</c:v>
                </c:pt>
                <c:pt idx="9">
                  <c:v>2958.1357483699999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71-425D-AA49-26E455513E8F}"/>
            </c:ext>
          </c:extLst>
        </c:ser>
        <c:ser>
          <c:idx val="1"/>
          <c:order val="1"/>
          <c:tx>
            <c:strRef>
              <c:f>'11.4'!$C$88</c:f>
              <c:strCache>
                <c:ptCount val="1"/>
                <c:pt idx="0">
                  <c:v> Jihomoravský</c:v>
                </c:pt>
              </c:strCache>
            </c:strRef>
          </c:tx>
          <c:invertIfNegative val="0"/>
          <c:cat>
            <c:numRef>
              <c:f>'11.4'!$A$89:$A$98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'11.4'!$C$89:$C$98</c:f>
              <c:numCache>
                <c:formatCode>#,##0</c:formatCode>
                <c:ptCount val="10"/>
                <c:pt idx="0">
                  <c:v>11787.208091406465</c:v>
                </c:pt>
                <c:pt idx="1">
                  <c:v>11780.324886293414</c:v>
                </c:pt>
                <c:pt idx="2">
                  <c:v>11957.158927138566</c:v>
                </c:pt>
                <c:pt idx="3">
                  <c:v>10141.374940585154</c:v>
                </c:pt>
                <c:pt idx="4">
                  <c:v>11029.419052412579</c:v>
                </c:pt>
                <c:pt idx="5">
                  <c:v>11621.44499390927</c:v>
                </c:pt>
                <c:pt idx="6">
                  <c:v>12010.297534693756</c:v>
                </c:pt>
                <c:pt idx="7">
                  <c:v>11298.474126139999</c:v>
                </c:pt>
                <c:pt idx="8">
                  <c:v>11126.26151059</c:v>
                </c:pt>
                <c:pt idx="9">
                  <c:v>11076.37637364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71-425D-AA49-26E455513E8F}"/>
            </c:ext>
          </c:extLst>
        </c:ser>
        <c:ser>
          <c:idx val="2"/>
          <c:order val="2"/>
          <c:tx>
            <c:strRef>
              <c:f>'11.4'!$D$88</c:f>
              <c:strCache>
                <c:ptCount val="1"/>
                <c:pt idx="0">
                  <c:v> Karlovarský</c:v>
                </c:pt>
              </c:strCache>
            </c:strRef>
          </c:tx>
          <c:invertIfNegative val="0"/>
          <c:cat>
            <c:numRef>
              <c:f>'11.4'!$A$89:$A$98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'11.4'!$D$89:$D$98</c:f>
              <c:numCache>
                <c:formatCode>#,##0</c:formatCode>
                <c:ptCount val="10"/>
                <c:pt idx="0">
                  <c:v>2401.7980914064647</c:v>
                </c:pt>
                <c:pt idx="1">
                  <c:v>2439.0578862934153</c:v>
                </c:pt>
                <c:pt idx="2">
                  <c:v>2373.2309271385648</c:v>
                </c:pt>
                <c:pt idx="3">
                  <c:v>2082.6809405851536</c:v>
                </c:pt>
                <c:pt idx="4">
                  <c:v>2204.1930524125792</c:v>
                </c:pt>
                <c:pt idx="5">
                  <c:v>2337.4489939092696</c:v>
                </c:pt>
                <c:pt idx="6">
                  <c:v>2370.6704125037581</c:v>
                </c:pt>
                <c:pt idx="7">
                  <c:v>2274.9460970699997</c:v>
                </c:pt>
                <c:pt idx="8">
                  <c:v>2296.2346864900001</c:v>
                </c:pt>
                <c:pt idx="9">
                  <c:v>4690.6196397799995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71-425D-AA49-26E455513E8F}"/>
            </c:ext>
          </c:extLst>
        </c:ser>
        <c:ser>
          <c:idx val="3"/>
          <c:order val="3"/>
          <c:tx>
            <c:strRef>
              <c:f>'11.4'!$E$88</c:f>
              <c:strCache>
                <c:ptCount val="1"/>
                <c:pt idx="0">
                  <c:v> Královéhradecký</c:v>
                </c:pt>
              </c:strCache>
            </c:strRef>
          </c:tx>
          <c:invertIfNegative val="0"/>
          <c:cat>
            <c:numRef>
              <c:f>'11.4'!$A$89:$A$98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'11.4'!$E$89:$E$98</c:f>
              <c:numCache>
                <c:formatCode>#,##0</c:formatCode>
                <c:ptCount val="10"/>
                <c:pt idx="0">
                  <c:v>3503.1260914064646</c:v>
                </c:pt>
                <c:pt idx="1">
                  <c:v>3569.1478862934155</c:v>
                </c:pt>
                <c:pt idx="2">
                  <c:v>3525.5159271385646</c:v>
                </c:pt>
                <c:pt idx="3">
                  <c:v>3140.8189405851535</c:v>
                </c:pt>
                <c:pt idx="4">
                  <c:v>3236.7490524125792</c:v>
                </c:pt>
                <c:pt idx="5">
                  <c:v>3483.8379939092697</c:v>
                </c:pt>
                <c:pt idx="6">
                  <c:v>3747.0119206237578</c:v>
                </c:pt>
                <c:pt idx="7">
                  <c:v>3650.7505730400007</c:v>
                </c:pt>
                <c:pt idx="8">
                  <c:v>3614.3458771000001</c:v>
                </c:pt>
                <c:pt idx="9">
                  <c:v>3507.5729411199995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71-425D-AA49-26E455513E8F}"/>
            </c:ext>
          </c:extLst>
        </c:ser>
        <c:ser>
          <c:idx val="4"/>
          <c:order val="4"/>
          <c:tx>
            <c:strRef>
              <c:f>'11.4'!$F$88</c:f>
              <c:strCache>
                <c:ptCount val="1"/>
                <c:pt idx="0">
                  <c:v> Liberecký</c:v>
                </c:pt>
              </c:strCache>
            </c:strRef>
          </c:tx>
          <c:invertIfNegative val="0"/>
          <c:cat>
            <c:numRef>
              <c:f>'11.4'!$A$89:$A$98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'11.4'!$F$89:$F$98</c:f>
              <c:numCache>
                <c:formatCode>#,##0</c:formatCode>
                <c:ptCount val="10"/>
                <c:pt idx="0">
                  <c:v>3643.7890914064646</c:v>
                </c:pt>
                <c:pt idx="1">
                  <c:v>3680.2348862934155</c:v>
                </c:pt>
                <c:pt idx="2">
                  <c:v>3796.4419271385646</c:v>
                </c:pt>
                <c:pt idx="3">
                  <c:v>3210.2309405851538</c:v>
                </c:pt>
                <c:pt idx="4">
                  <c:v>3430.3530524125795</c:v>
                </c:pt>
                <c:pt idx="5">
                  <c:v>3637.8319939092694</c:v>
                </c:pt>
                <c:pt idx="6">
                  <c:v>3731.0284807037574</c:v>
                </c:pt>
                <c:pt idx="7">
                  <c:v>3491.73536139</c:v>
                </c:pt>
                <c:pt idx="8">
                  <c:v>3517.47507898</c:v>
                </c:pt>
                <c:pt idx="9">
                  <c:v>3362.9331719399997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71-425D-AA49-26E455513E8F}"/>
            </c:ext>
          </c:extLst>
        </c:ser>
        <c:ser>
          <c:idx val="5"/>
          <c:order val="5"/>
          <c:tx>
            <c:strRef>
              <c:f>'11.4'!$G$88</c:f>
              <c:strCache>
                <c:ptCount val="1"/>
                <c:pt idx="0">
                  <c:v> Moravskoslezský</c:v>
                </c:pt>
              </c:strCache>
            </c:strRef>
          </c:tx>
          <c:invertIfNegative val="0"/>
          <c:cat>
            <c:numRef>
              <c:f>'11.4'!$A$89:$A$98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'11.4'!$G$89:$G$98</c:f>
              <c:numCache>
                <c:formatCode>#,##0</c:formatCode>
                <c:ptCount val="10"/>
                <c:pt idx="0">
                  <c:v>10150.466091406464</c:v>
                </c:pt>
                <c:pt idx="1">
                  <c:v>9964.7608862934158</c:v>
                </c:pt>
                <c:pt idx="2">
                  <c:v>9700.5319271385652</c:v>
                </c:pt>
                <c:pt idx="3">
                  <c:v>8793.2009405851531</c:v>
                </c:pt>
                <c:pt idx="4">
                  <c:v>9255.9870524125781</c:v>
                </c:pt>
                <c:pt idx="5">
                  <c:v>9791.2839939092701</c:v>
                </c:pt>
                <c:pt idx="6">
                  <c:v>9721.1217601837561</c:v>
                </c:pt>
                <c:pt idx="7">
                  <c:v>9368.0227507899999</c:v>
                </c:pt>
                <c:pt idx="8">
                  <c:v>9515.7342041800002</c:v>
                </c:pt>
                <c:pt idx="9">
                  <c:v>9413.7053351199993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C71-425D-AA49-26E455513E8F}"/>
            </c:ext>
          </c:extLst>
        </c:ser>
        <c:ser>
          <c:idx val="6"/>
          <c:order val="6"/>
          <c:tx>
            <c:strRef>
              <c:f>'11.4'!$H$88</c:f>
              <c:strCache>
                <c:ptCount val="1"/>
                <c:pt idx="0">
                  <c:v> Olomoucký</c:v>
                </c:pt>
              </c:strCache>
            </c:strRef>
          </c:tx>
          <c:invertIfNegative val="0"/>
          <c:cat>
            <c:numRef>
              <c:f>'11.4'!$A$89:$A$98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'11.4'!$H$89:$H$98</c:f>
              <c:numCache>
                <c:formatCode>#,##0</c:formatCode>
                <c:ptCount val="10"/>
                <c:pt idx="0">
                  <c:v>5006.6720914064645</c:v>
                </c:pt>
                <c:pt idx="1">
                  <c:v>4907.9928862934157</c:v>
                </c:pt>
                <c:pt idx="2">
                  <c:v>4879.3449271385653</c:v>
                </c:pt>
                <c:pt idx="3">
                  <c:v>4321.619940585153</c:v>
                </c:pt>
                <c:pt idx="4">
                  <c:v>4529.5430524125786</c:v>
                </c:pt>
                <c:pt idx="5">
                  <c:v>4906.1419939092693</c:v>
                </c:pt>
                <c:pt idx="6">
                  <c:v>5122.1325402737584</c:v>
                </c:pt>
                <c:pt idx="7">
                  <c:v>4883.5301379699995</c:v>
                </c:pt>
                <c:pt idx="8">
                  <c:v>4883.1531025599998</c:v>
                </c:pt>
                <c:pt idx="9">
                  <c:v>4970.2052502899996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C71-425D-AA49-26E455513E8F}"/>
            </c:ext>
          </c:extLst>
        </c:ser>
        <c:ser>
          <c:idx val="7"/>
          <c:order val="7"/>
          <c:tx>
            <c:strRef>
              <c:f>'11.4'!$I$88</c:f>
              <c:strCache>
                <c:ptCount val="1"/>
                <c:pt idx="0">
                  <c:v> Pardubický</c:v>
                </c:pt>
              </c:strCache>
            </c:strRef>
          </c:tx>
          <c:invertIfNegative val="0"/>
          <c:cat>
            <c:numRef>
              <c:f>'11.4'!$A$89:$A$98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'11.4'!$I$89:$I$98</c:f>
              <c:numCache>
                <c:formatCode>#,##0</c:formatCode>
                <c:ptCount val="10"/>
                <c:pt idx="0">
                  <c:v>4016.7570914064645</c:v>
                </c:pt>
                <c:pt idx="1">
                  <c:v>4043.5928862934156</c:v>
                </c:pt>
                <c:pt idx="2">
                  <c:v>3791.9289271385646</c:v>
                </c:pt>
                <c:pt idx="3">
                  <c:v>3344.6399405851535</c:v>
                </c:pt>
                <c:pt idx="4">
                  <c:v>3769.2370524125795</c:v>
                </c:pt>
                <c:pt idx="5">
                  <c:v>3944.3669939092697</c:v>
                </c:pt>
                <c:pt idx="6">
                  <c:v>4246.3764858537588</c:v>
                </c:pt>
                <c:pt idx="7">
                  <c:v>4001.2468278599995</c:v>
                </c:pt>
                <c:pt idx="8">
                  <c:v>4044.7886773600007</c:v>
                </c:pt>
                <c:pt idx="9">
                  <c:v>3964.8509234299991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C71-425D-AA49-26E455513E8F}"/>
            </c:ext>
          </c:extLst>
        </c:ser>
        <c:ser>
          <c:idx val="8"/>
          <c:order val="8"/>
          <c:tx>
            <c:strRef>
              <c:f>'11.4'!$J$88</c:f>
              <c:strCache>
                <c:ptCount val="1"/>
                <c:pt idx="0">
                  <c:v> Plzeňský</c:v>
                </c:pt>
              </c:strCache>
            </c:strRef>
          </c:tx>
          <c:invertIfNegative val="0"/>
          <c:cat>
            <c:numRef>
              <c:f>'11.4'!$A$89:$A$98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'11.4'!$J$89:$J$98</c:f>
              <c:numCache>
                <c:formatCode>#,##0</c:formatCode>
                <c:ptCount val="10"/>
                <c:pt idx="0">
                  <c:v>4157.6860914064637</c:v>
                </c:pt>
                <c:pt idx="1">
                  <c:v>4110.1798862934156</c:v>
                </c:pt>
                <c:pt idx="2">
                  <c:v>4081.6949271385647</c:v>
                </c:pt>
                <c:pt idx="3">
                  <c:v>3648.5009405851538</c:v>
                </c:pt>
                <c:pt idx="4">
                  <c:v>3819.7370524125795</c:v>
                </c:pt>
                <c:pt idx="5">
                  <c:v>4059.7099939092695</c:v>
                </c:pt>
                <c:pt idx="6">
                  <c:v>4190.4948185837584</c:v>
                </c:pt>
                <c:pt idx="7">
                  <c:v>3883.7256445799999</c:v>
                </c:pt>
                <c:pt idx="8">
                  <c:v>3868.42344426</c:v>
                </c:pt>
                <c:pt idx="9">
                  <c:v>3871.5028354299998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C71-425D-AA49-26E455513E8F}"/>
            </c:ext>
          </c:extLst>
        </c:ser>
        <c:ser>
          <c:idx val="9"/>
          <c:order val="9"/>
          <c:tx>
            <c:strRef>
              <c:f>'11.4'!$K$88</c:f>
              <c:strCache>
                <c:ptCount val="1"/>
                <c:pt idx="0">
                  <c:v> Hlavní město Praha</c:v>
                </c:pt>
              </c:strCache>
            </c:strRef>
          </c:tx>
          <c:invertIfNegative val="0"/>
          <c:cat>
            <c:numRef>
              <c:f>'11.4'!$A$89:$A$98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'11.4'!$K$89:$K$98</c:f>
              <c:numCache>
                <c:formatCode>#,##0</c:formatCode>
                <c:ptCount val="10"/>
                <c:pt idx="0">
                  <c:v>9801.625091406464</c:v>
                </c:pt>
                <c:pt idx="1">
                  <c:v>10009.679886293416</c:v>
                </c:pt>
                <c:pt idx="2">
                  <c:v>10275.621927138565</c:v>
                </c:pt>
                <c:pt idx="3">
                  <c:v>8451.9359405851537</c:v>
                </c:pt>
                <c:pt idx="4">
                  <c:v>8721.509052412579</c:v>
                </c:pt>
                <c:pt idx="5">
                  <c:v>9463.1649939092695</c:v>
                </c:pt>
                <c:pt idx="6">
                  <c:v>9721.0255715937583</c:v>
                </c:pt>
                <c:pt idx="7">
                  <c:v>9076.9026297438886</c:v>
                </c:pt>
                <c:pt idx="8">
                  <c:v>8968.4875279399985</c:v>
                </c:pt>
                <c:pt idx="9">
                  <c:v>8615.0631674000015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C71-425D-AA49-26E455513E8F}"/>
            </c:ext>
          </c:extLst>
        </c:ser>
        <c:ser>
          <c:idx val="10"/>
          <c:order val="10"/>
          <c:tx>
            <c:strRef>
              <c:f>'11.4'!$L$88</c:f>
              <c:strCache>
                <c:ptCount val="1"/>
                <c:pt idx="0">
                  <c:v> Středočeský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'11.4'!$A$89:$A$98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'11.4'!$L$89:$L$98</c:f>
              <c:numCache>
                <c:formatCode>#,##0</c:formatCode>
                <c:ptCount val="10"/>
                <c:pt idx="0">
                  <c:v>9988.4610914064651</c:v>
                </c:pt>
                <c:pt idx="1">
                  <c:v>10400.083886293414</c:v>
                </c:pt>
                <c:pt idx="2">
                  <c:v>10897.292927138566</c:v>
                </c:pt>
                <c:pt idx="3">
                  <c:v>9925.8219405851523</c:v>
                </c:pt>
                <c:pt idx="4">
                  <c:v>10268.005052412578</c:v>
                </c:pt>
                <c:pt idx="5">
                  <c:v>11072.511993909269</c:v>
                </c:pt>
                <c:pt idx="6">
                  <c:v>11502.843147363757</c:v>
                </c:pt>
                <c:pt idx="7">
                  <c:v>11102.993410569998</c:v>
                </c:pt>
                <c:pt idx="8">
                  <c:v>11178.17546579</c:v>
                </c:pt>
                <c:pt idx="9">
                  <c:v>11736.301939708001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C71-425D-AA49-26E455513E8F}"/>
            </c:ext>
          </c:extLst>
        </c:ser>
        <c:ser>
          <c:idx val="11"/>
          <c:order val="11"/>
          <c:tx>
            <c:strRef>
              <c:f>'11.4'!$M$88</c:f>
              <c:strCache>
                <c:ptCount val="1"/>
                <c:pt idx="0">
                  <c:v> Ústecký</c:v>
                </c:pt>
              </c:strCache>
            </c:strRef>
          </c:tx>
          <c:invertIfNegative val="0"/>
          <c:cat>
            <c:numRef>
              <c:f>'11.4'!$A$89:$A$98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'11.4'!$M$89:$M$98</c:f>
              <c:numCache>
                <c:formatCode>#,##0</c:formatCode>
                <c:ptCount val="10"/>
                <c:pt idx="0">
                  <c:v>7959.7590914064649</c:v>
                </c:pt>
                <c:pt idx="1">
                  <c:v>8212.9418862934144</c:v>
                </c:pt>
                <c:pt idx="2">
                  <c:v>9361.0529271385658</c:v>
                </c:pt>
                <c:pt idx="3">
                  <c:v>8357.3099405851517</c:v>
                </c:pt>
                <c:pt idx="4">
                  <c:v>9170.6930524125783</c:v>
                </c:pt>
                <c:pt idx="5">
                  <c:v>11738.768993909269</c:v>
                </c:pt>
                <c:pt idx="6">
                  <c:v>12077.584808453759</c:v>
                </c:pt>
                <c:pt idx="7">
                  <c:v>11931.688452409999</c:v>
                </c:pt>
                <c:pt idx="8">
                  <c:v>15978.81664433</c:v>
                </c:pt>
                <c:pt idx="9">
                  <c:v>15266.446931240003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C71-425D-AA49-26E455513E8F}"/>
            </c:ext>
          </c:extLst>
        </c:ser>
        <c:ser>
          <c:idx val="12"/>
          <c:order val="12"/>
          <c:tx>
            <c:strRef>
              <c:f>'11.4'!$N$88</c:f>
              <c:strCache>
                <c:ptCount val="1"/>
                <c:pt idx="0">
                  <c:v> Vysočina</c:v>
                </c:pt>
              </c:strCache>
            </c:strRef>
          </c:tx>
          <c:invertIfNegative val="0"/>
          <c:cat>
            <c:numRef>
              <c:f>'11.4'!$A$89:$A$98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'11.4'!$N$89:$N$98</c:f>
              <c:numCache>
                <c:formatCode>#,##0</c:formatCode>
                <c:ptCount val="10"/>
                <c:pt idx="0">
                  <c:v>3989.2000914064647</c:v>
                </c:pt>
                <c:pt idx="1">
                  <c:v>4064.3678862934153</c:v>
                </c:pt>
                <c:pt idx="2">
                  <c:v>4071.3219271385647</c:v>
                </c:pt>
                <c:pt idx="3">
                  <c:v>3490.3999405851537</c:v>
                </c:pt>
                <c:pt idx="4">
                  <c:v>3516.5530524125793</c:v>
                </c:pt>
                <c:pt idx="5">
                  <c:v>3729.5669939092695</c:v>
                </c:pt>
                <c:pt idx="6">
                  <c:v>3793.0804367866576</c:v>
                </c:pt>
                <c:pt idx="7">
                  <c:v>3570.0557432599007</c:v>
                </c:pt>
                <c:pt idx="8">
                  <c:v>3471.5091645580001</c:v>
                </c:pt>
                <c:pt idx="9">
                  <c:v>3436.9150452400004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C71-425D-AA49-26E455513E8F}"/>
            </c:ext>
          </c:extLst>
        </c:ser>
        <c:ser>
          <c:idx val="13"/>
          <c:order val="13"/>
          <c:tx>
            <c:strRef>
              <c:f>'11.4'!$O$88</c:f>
              <c:strCache>
                <c:ptCount val="1"/>
                <c:pt idx="0">
                  <c:v> Zlínský</c:v>
                </c:pt>
              </c:strCache>
            </c:strRef>
          </c:tx>
          <c:invertIfNegative val="0"/>
          <c:cat>
            <c:numRef>
              <c:f>'11.4'!$A$89:$A$98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'11.4'!$O$89:$O$98</c:f>
              <c:numCache>
                <c:formatCode>#,##0</c:formatCode>
                <c:ptCount val="10"/>
                <c:pt idx="0">
                  <c:v>4771.4950914064648</c:v>
                </c:pt>
                <c:pt idx="1">
                  <c:v>4744.3908862934159</c:v>
                </c:pt>
                <c:pt idx="2">
                  <c:v>4796.1549271385647</c:v>
                </c:pt>
                <c:pt idx="3">
                  <c:v>4084.1599405851534</c:v>
                </c:pt>
                <c:pt idx="4">
                  <c:v>4148.7490524125797</c:v>
                </c:pt>
                <c:pt idx="5">
                  <c:v>4492.2109939092697</c:v>
                </c:pt>
                <c:pt idx="6">
                  <c:v>4622.2434402637582</c:v>
                </c:pt>
                <c:pt idx="7">
                  <c:v>4464.7078510999991</c:v>
                </c:pt>
                <c:pt idx="8">
                  <c:v>4380.2426308200002</c:v>
                </c:pt>
                <c:pt idx="9">
                  <c:v>4503.5743751799992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C71-425D-AA49-26E455513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9057024"/>
        <c:axId val="179058560"/>
      </c:barChart>
      <c:catAx>
        <c:axId val="17905702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79058560"/>
        <c:crosses val="autoZero"/>
        <c:auto val="1"/>
        <c:lblAlgn val="ctr"/>
        <c:lblOffset val="100"/>
        <c:noMultiLvlLbl val="0"/>
      </c:catAx>
      <c:valAx>
        <c:axId val="179058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90570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125721367499972"/>
          <c:y val="6.7186377822175264E-3"/>
          <c:w val="0.15602418537110524"/>
          <c:h val="0.9732957260939398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206088905023596E-2"/>
          <c:y val="3.0049751243781096E-2"/>
          <c:w val="0.6962783070240226"/>
          <c:h val="0.84253684635574411"/>
        </c:manualLayout>
      </c:layout>
      <c:lineChart>
        <c:grouping val="standard"/>
        <c:varyColors val="0"/>
        <c:ser>
          <c:idx val="0"/>
          <c:order val="0"/>
          <c:tx>
            <c:strRef>
              <c:f>'11.5'!$B$26</c:f>
              <c:strCache>
                <c:ptCount val="1"/>
                <c:pt idx="0">
                  <c:v> Jihočeský</c:v>
                </c:pt>
              </c:strCache>
            </c:strRef>
          </c:tx>
          <c:marker>
            <c:symbol val="none"/>
          </c:marker>
          <c:cat>
            <c:numRef>
              <c:f>'11.5'!$A$27:$A$36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'11.5'!$B$27:$B$36</c:f>
              <c:numCache>
                <c:formatCode>#,##0.0</c:formatCode>
                <c:ptCount val="10"/>
                <c:pt idx="0">
                  <c:v>8.5557514080901189</c:v>
                </c:pt>
                <c:pt idx="1">
                  <c:v>8.2798862934124333</c:v>
                </c:pt>
                <c:pt idx="2">
                  <c:v>7.9230136986301352</c:v>
                </c:pt>
                <c:pt idx="3">
                  <c:v>9.2205479452054835</c:v>
                </c:pt>
                <c:pt idx="4">
                  <c:v>9.3605479452054912</c:v>
                </c:pt>
                <c:pt idx="5">
                  <c:v>8.4830601092896121</c:v>
                </c:pt>
                <c:pt idx="6">
                  <c:v>8.4599443164362516</c:v>
                </c:pt>
                <c:pt idx="7">
                  <c:v>9.3344233230926772</c:v>
                </c:pt>
                <c:pt idx="8">
                  <c:v>9.2429729902713778</c:v>
                </c:pt>
                <c:pt idx="9">
                  <c:v>8.8363524065540204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2-4D8E-9DDC-1C76C57B6C5C}"/>
            </c:ext>
          </c:extLst>
        </c:ser>
        <c:ser>
          <c:idx val="1"/>
          <c:order val="1"/>
          <c:tx>
            <c:strRef>
              <c:f>'11.5'!$C$26</c:f>
              <c:strCache>
                <c:ptCount val="1"/>
                <c:pt idx="0">
                  <c:v> Jihomoravský</c:v>
                </c:pt>
              </c:strCache>
            </c:strRef>
          </c:tx>
          <c:marker>
            <c:symbol val="none"/>
          </c:marker>
          <c:cat>
            <c:numRef>
              <c:f>'11.5'!$A$27:$A$36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'11.5'!$C$27:$C$36</c:f>
              <c:numCache>
                <c:formatCode>#,##0.0</c:formatCode>
                <c:ptCount val="10"/>
                <c:pt idx="0">
                  <c:v>9.8014938556067577</c:v>
                </c:pt>
                <c:pt idx="1">
                  <c:v>9.9110684711407728</c:v>
                </c:pt>
                <c:pt idx="2">
                  <c:v>9.5830136986301397</c:v>
                </c:pt>
                <c:pt idx="3">
                  <c:v>10.938082191780827</c:v>
                </c:pt>
                <c:pt idx="4">
                  <c:v>10.88328767123288</c:v>
                </c:pt>
                <c:pt idx="5">
                  <c:v>10.159289617486332</c:v>
                </c:pt>
                <c:pt idx="6">
                  <c:v>10.187891705069125</c:v>
                </c:pt>
                <c:pt idx="7">
                  <c:v>11.25991679467486</c:v>
                </c:pt>
                <c:pt idx="8">
                  <c:v>11.022199180747565</c:v>
                </c:pt>
                <c:pt idx="9">
                  <c:v>10.500929979518689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2-4D8E-9DDC-1C76C57B6C5C}"/>
            </c:ext>
          </c:extLst>
        </c:ser>
        <c:ser>
          <c:idx val="2"/>
          <c:order val="2"/>
          <c:tx>
            <c:strRef>
              <c:f>'11.5'!$D$26</c:f>
              <c:strCache>
                <c:ptCount val="1"/>
                <c:pt idx="0">
                  <c:v> Karlovarský</c:v>
                </c:pt>
              </c:strCache>
            </c:strRef>
          </c:tx>
          <c:marker>
            <c:symbol val="none"/>
          </c:marker>
          <c:cat>
            <c:numRef>
              <c:f>'11.5'!$A$27:$A$36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'11.5'!$D$27:$D$36</c:f>
              <c:numCache>
                <c:formatCode>#,##0.0</c:formatCode>
                <c:ptCount val="10"/>
                <c:pt idx="0">
                  <c:v>7.658214285714287</c:v>
                </c:pt>
                <c:pt idx="1">
                  <c:v>6.9587866147571367</c:v>
                </c:pt>
                <c:pt idx="2">
                  <c:v>6.7093150684931455</c:v>
                </c:pt>
                <c:pt idx="3">
                  <c:v>8.3956164383561607</c:v>
                </c:pt>
                <c:pt idx="4">
                  <c:v>8.2572602739726122</c:v>
                </c:pt>
                <c:pt idx="5">
                  <c:v>7.674043715846989</c:v>
                </c:pt>
                <c:pt idx="6">
                  <c:v>7.657002688172045</c:v>
                </c:pt>
                <c:pt idx="7">
                  <c:v>8.5774820788530466</c:v>
                </c:pt>
                <c:pt idx="8">
                  <c:v>8.5290770609318987</c:v>
                </c:pt>
                <c:pt idx="9">
                  <c:v>8.2805465949820789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32-4D8E-9DDC-1C76C57B6C5C}"/>
            </c:ext>
          </c:extLst>
        </c:ser>
        <c:ser>
          <c:idx val="3"/>
          <c:order val="3"/>
          <c:tx>
            <c:strRef>
              <c:f>'11.5'!$E$26</c:f>
              <c:strCache>
                <c:ptCount val="1"/>
                <c:pt idx="0">
                  <c:v> Královéhradecký</c:v>
                </c:pt>
              </c:strCache>
            </c:strRef>
          </c:tx>
          <c:marker>
            <c:symbol val="none"/>
          </c:marker>
          <c:cat>
            <c:numRef>
              <c:f>'11.5'!$A$27:$A$36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'11.5'!$E$27:$E$36</c:f>
              <c:numCache>
                <c:formatCode>#,##0.0</c:formatCode>
                <c:ptCount val="10"/>
                <c:pt idx="0">
                  <c:v>8.5791660266257068</c:v>
                </c:pt>
                <c:pt idx="1">
                  <c:v>8.1907094302311219</c:v>
                </c:pt>
                <c:pt idx="2">
                  <c:v>8.1295890410958958</c:v>
                </c:pt>
                <c:pt idx="3">
                  <c:v>9.690136986301372</c:v>
                </c:pt>
                <c:pt idx="4">
                  <c:v>9.4657534246575334</c:v>
                </c:pt>
                <c:pt idx="5">
                  <c:v>8.7259562841529998</c:v>
                </c:pt>
                <c:pt idx="6">
                  <c:v>8.4900524833589319</c:v>
                </c:pt>
                <c:pt idx="7">
                  <c:v>9.8415104966717859</c:v>
                </c:pt>
                <c:pt idx="8">
                  <c:v>9.5642121095750117</c:v>
                </c:pt>
                <c:pt idx="9">
                  <c:v>9.1069662058371748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32-4D8E-9DDC-1C76C57B6C5C}"/>
            </c:ext>
          </c:extLst>
        </c:ser>
        <c:ser>
          <c:idx val="4"/>
          <c:order val="4"/>
          <c:tx>
            <c:strRef>
              <c:f>'11.5'!$F$26</c:f>
              <c:strCache>
                <c:ptCount val="1"/>
                <c:pt idx="0">
                  <c:v> Liberecký</c:v>
                </c:pt>
              </c:strCache>
            </c:strRef>
          </c:tx>
          <c:marker>
            <c:symbol val="none"/>
          </c:marker>
          <c:cat>
            <c:numRef>
              <c:f>'11.5'!$A$27:$A$36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'11.5'!$F$27:$F$36</c:f>
              <c:numCache>
                <c:formatCode>#,##0.0</c:formatCode>
                <c:ptCount val="10"/>
                <c:pt idx="0">
                  <c:v>8.5059094982078864</c:v>
                </c:pt>
                <c:pt idx="1">
                  <c:v>7.9750268817204306</c:v>
                </c:pt>
                <c:pt idx="2">
                  <c:v>7.8575342465753453</c:v>
                </c:pt>
                <c:pt idx="3">
                  <c:v>9.5232876712328807</c:v>
                </c:pt>
                <c:pt idx="4">
                  <c:v>9.3180821917808085</c:v>
                </c:pt>
                <c:pt idx="5">
                  <c:v>8.541803278688521</c:v>
                </c:pt>
                <c:pt idx="6">
                  <c:v>8.4881995647721453</c:v>
                </c:pt>
                <c:pt idx="7">
                  <c:v>9.6630382744495655</c:v>
                </c:pt>
                <c:pt idx="8">
                  <c:v>9.5788645673323085</c:v>
                </c:pt>
                <c:pt idx="9">
                  <c:v>9.1997727854582703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F32-4D8E-9DDC-1C76C57B6C5C}"/>
            </c:ext>
          </c:extLst>
        </c:ser>
        <c:ser>
          <c:idx val="5"/>
          <c:order val="5"/>
          <c:tx>
            <c:strRef>
              <c:f>'11.5'!$G$26</c:f>
              <c:strCache>
                <c:ptCount val="1"/>
                <c:pt idx="0">
                  <c:v> Moravskoslezský</c:v>
                </c:pt>
              </c:strCache>
            </c:strRef>
          </c:tx>
          <c:marker>
            <c:symbol val="none"/>
          </c:marker>
          <c:cat>
            <c:numRef>
              <c:f>'11.5'!$A$27:$A$36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'11.5'!$G$27:$G$36</c:f>
              <c:numCache>
                <c:formatCode>#,##0.0</c:formatCode>
                <c:ptCount val="10"/>
                <c:pt idx="0">
                  <c:v>8.7939170506912436</c:v>
                </c:pt>
                <c:pt idx="1">
                  <c:v>9.0199975281176616</c:v>
                </c:pt>
                <c:pt idx="2">
                  <c:v>8.8983561643835589</c:v>
                </c:pt>
                <c:pt idx="3">
                  <c:v>9.9312328767123308</c:v>
                </c:pt>
                <c:pt idx="4">
                  <c:v>9.9487671232876771</c:v>
                </c:pt>
                <c:pt idx="5">
                  <c:v>9.1620218579235022</c:v>
                </c:pt>
                <c:pt idx="6">
                  <c:v>8.9379480286738353</c:v>
                </c:pt>
                <c:pt idx="7">
                  <c:v>9.9610931899641582</c:v>
                </c:pt>
                <c:pt idx="8">
                  <c:v>10.174226830517151</c:v>
                </c:pt>
                <c:pt idx="9">
                  <c:v>9.5240527393753194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F32-4D8E-9DDC-1C76C57B6C5C}"/>
            </c:ext>
          </c:extLst>
        </c:ser>
        <c:ser>
          <c:idx val="6"/>
          <c:order val="6"/>
          <c:tx>
            <c:strRef>
              <c:f>'11.5'!$H$26</c:f>
              <c:strCache>
                <c:ptCount val="1"/>
                <c:pt idx="0">
                  <c:v> Olomoucký</c:v>
                </c:pt>
              </c:strCache>
            </c:strRef>
          </c:tx>
          <c:marker>
            <c:symbol val="none"/>
          </c:marker>
          <c:cat>
            <c:numRef>
              <c:f>'11.5'!$A$27:$A$36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'11.5'!$H$27:$H$36</c:f>
              <c:numCache>
                <c:formatCode>#,##0.0</c:formatCode>
                <c:ptCount val="10"/>
                <c:pt idx="0">
                  <c:v>8.7177739375320016</c:v>
                </c:pt>
                <c:pt idx="1">
                  <c:v>8.6406871832900745</c:v>
                </c:pt>
                <c:pt idx="2">
                  <c:v>8.4435616438356185</c:v>
                </c:pt>
                <c:pt idx="3">
                  <c:v>9.6671232876712274</c:v>
                </c:pt>
                <c:pt idx="4">
                  <c:v>9.5476712328767057</c:v>
                </c:pt>
                <c:pt idx="5">
                  <c:v>8.8612021857923526</c:v>
                </c:pt>
                <c:pt idx="6">
                  <c:v>8.6292146697388645</c:v>
                </c:pt>
                <c:pt idx="7">
                  <c:v>9.6289394521249339</c:v>
                </c:pt>
                <c:pt idx="8">
                  <c:v>9.6721940604198675</c:v>
                </c:pt>
                <c:pt idx="9">
                  <c:v>9.2041743471582187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F32-4D8E-9DDC-1C76C57B6C5C}"/>
            </c:ext>
          </c:extLst>
        </c:ser>
        <c:ser>
          <c:idx val="7"/>
          <c:order val="7"/>
          <c:tx>
            <c:strRef>
              <c:f>'11.5'!$I$26</c:f>
              <c:strCache>
                <c:ptCount val="1"/>
                <c:pt idx="0">
                  <c:v> Pardubický</c:v>
                </c:pt>
              </c:strCache>
            </c:strRef>
          </c:tx>
          <c:marker>
            <c:symbol val="none"/>
          </c:marker>
          <c:cat>
            <c:numRef>
              <c:f>'11.5'!$A$27:$A$36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'11.5'!$I$27:$I$36</c:f>
              <c:numCache>
                <c:formatCode>#,##0.0</c:formatCode>
                <c:ptCount val="10"/>
                <c:pt idx="0">
                  <c:v>8.6824468766001033</c:v>
                </c:pt>
                <c:pt idx="1">
                  <c:v>8.3170813249289317</c:v>
                </c:pt>
                <c:pt idx="2">
                  <c:v>8.1504109589041107</c:v>
                </c:pt>
                <c:pt idx="3">
                  <c:v>9.6331506849315023</c:v>
                </c:pt>
                <c:pt idx="4">
                  <c:v>9.606575342465753</c:v>
                </c:pt>
                <c:pt idx="5">
                  <c:v>8.8393442622950875</c:v>
                </c:pt>
                <c:pt idx="6">
                  <c:v>8.6751939324116734</c:v>
                </c:pt>
                <c:pt idx="7">
                  <c:v>9.9138453661034305</c:v>
                </c:pt>
                <c:pt idx="8">
                  <c:v>9.7099769585253437</c:v>
                </c:pt>
                <c:pt idx="9">
                  <c:v>9.3044060419866881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F32-4D8E-9DDC-1C76C57B6C5C}"/>
            </c:ext>
          </c:extLst>
        </c:ser>
        <c:ser>
          <c:idx val="8"/>
          <c:order val="8"/>
          <c:tx>
            <c:strRef>
              <c:f>'11.5'!$J$26</c:f>
              <c:strCache>
                <c:ptCount val="1"/>
                <c:pt idx="0">
                  <c:v> Plzeňský</c:v>
                </c:pt>
              </c:strCache>
            </c:strRef>
          </c:tx>
          <c:marker>
            <c:symbol val="none"/>
          </c:marker>
          <c:cat>
            <c:numRef>
              <c:f>'11.5'!$A$27:$A$36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'11.5'!$J$27:$J$36</c:f>
              <c:numCache>
                <c:formatCode>#,##0.0</c:formatCode>
                <c:ptCount val="10"/>
                <c:pt idx="0">
                  <c:v>8.8933691756272406</c:v>
                </c:pt>
                <c:pt idx="1">
                  <c:v>8.7542788283277719</c:v>
                </c:pt>
                <c:pt idx="2">
                  <c:v>8.1013698630136979</c:v>
                </c:pt>
                <c:pt idx="3">
                  <c:v>9.7002739726027407</c:v>
                </c:pt>
                <c:pt idx="4">
                  <c:v>9.8224657534246589</c:v>
                </c:pt>
                <c:pt idx="5">
                  <c:v>8.9374316939890761</c:v>
                </c:pt>
                <c:pt idx="6">
                  <c:v>8.9431675627240139</c:v>
                </c:pt>
                <c:pt idx="7">
                  <c:v>9.8752118535586284</c:v>
                </c:pt>
                <c:pt idx="8">
                  <c:v>9.69127944188428</c:v>
                </c:pt>
                <c:pt idx="9">
                  <c:v>9.3268836405529978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F32-4D8E-9DDC-1C76C57B6C5C}"/>
            </c:ext>
          </c:extLst>
        </c:ser>
        <c:ser>
          <c:idx val="9"/>
          <c:order val="9"/>
          <c:tx>
            <c:strRef>
              <c:f>'11.5'!$K$26</c:f>
              <c:strCache>
                <c:ptCount val="1"/>
                <c:pt idx="0">
                  <c:v> Hlavní město Praha</c:v>
                </c:pt>
              </c:strCache>
            </c:strRef>
          </c:tx>
          <c:marker>
            <c:symbol val="none"/>
          </c:marker>
          <c:cat>
            <c:numRef>
              <c:f>'11.5'!$A$27:$A$36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'11.5'!$K$27:$K$36</c:f>
              <c:numCache>
                <c:formatCode>#,##0.0</c:formatCode>
                <c:ptCount val="10"/>
                <c:pt idx="0">
                  <c:v>10.557562083973375</c:v>
                </c:pt>
                <c:pt idx="1">
                  <c:v>10.443106229143492</c:v>
                </c:pt>
                <c:pt idx="2">
                  <c:v>9.8679452054794456</c:v>
                </c:pt>
                <c:pt idx="3">
                  <c:v>11.39506849315069</c:v>
                </c:pt>
                <c:pt idx="4">
                  <c:v>11.541643835616442</c:v>
                </c:pt>
                <c:pt idx="5">
                  <c:v>10.757103825136609</c:v>
                </c:pt>
                <c:pt idx="6">
                  <c:v>10.687147337429593</c:v>
                </c:pt>
                <c:pt idx="7">
                  <c:v>11.716813236047107</c:v>
                </c:pt>
                <c:pt idx="8">
                  <c:v>11.573257808499742</c:v>
                </c:pt>
                <c:pt idx="9">
                  <c:v>11.296267921146956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F32-4D8E-9DDC-1C76C57B6C5C}"/>
            </c:ext>
          </c:extLst>
        </c:ser>
        <c:ser>
          <c:idx val="10"/>
          <c:order val="10"/>
          <c:tx>
            <c:strRef>
              <c:f>'11.5'!$L$26</c:f>
              <c:strCache>
                <c:ptCount val="1"/>
                <c:pt idx="0">
                  <c:v> Středočeský</c:v>
                </c:pt>
              </c:strCache>
            </c:strRef>
          </c:tx>
          <c:marker>
            <c:symbol val="none"/>
          </c:marker>
          <c:cat>
            <c:numRef>
              <c:f>'11.5'!$A$27:$A$36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'11.5'!$L$27:$L$36</c:f>
              <c:numCache>
                <c:formatCode>#,##0.0</c:formatCode>
                <c:ptCount val="10"/>
                <c:pt idx="0">
                  <c:v>9.3094687660010251</c:v>
                </c:pt>
                <c:pt idx="1">
                  <c:v>9.1093026201952778</c:v>
                </c:pt>
                <c:pt idx="2">
                  <c:v>8.6679452054794481</c:v>
                </c:pt>
                <c:pt idx="3">
                  <c:v>10.222739726027401</c:v>
                </c:pt>
                <c:pt idx="4">
                  <c:v>10.365479452054798</c:v>
                </c:pt>
                <c:pt idx="5">
                  <c:v>9.4855191256830604</c:v>
                </c:pt>
                <c:pt idx="6">
                  <c:v>9.3806419610855105</c:v>
                </c:pt>
                <c:pt idx="7">
                  <c:v>10.508802483358934</c:v>
                </c:pt>
                <c:pt idx="8">
                  <c:v>10.28830581157194</c:v>
                </c:pt>
                <c:pt idx="9">
                  <c:v>9.9817716333845379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F32-4D8E-9DDC-1C76C57B6C5C}"/>
            </c:ext>
          </c:extLst>
        </c:ser>
        <c:ser>
          <c:idx val="11"/>
          <c:order val="11"/>
          <c:tx>
            <c:strRef>
              <c:f>'11.5'!$M$26</c:f>
              <c:strCache>
                <c:ptCount val="1"/>
                <c:pt idx="0">
                  <c:v> Ústecký</c:v>
                </c:pt>
              </c:strCache>
            </c:strRef>
          </c:tx>
          <c:marker>
            <c:symbol val="none"/>
          </c:marker>
          <c:cat>
            <c:numRef>
              <c:f>'11.5'!$A$27:$A$36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'11.5'!$M$27:$M$36</c:f>
              <c:numCache>
                <c:formatCode>#,##0.0</c:formatCode>
                <c:ptCount val="10"/>
                <c:pt idx="0">
                  <c:v>9.3576939324116744</c:v>
                </c:pt>
                <c:pt idx="1">
                  <c:v>9.0958450747744397</c:v>
                </c:pt>
                <c:pt idx="2">
                  <c:v>8.5879452054794569</c:v>
                </c:pt>
                <c:pt idx="3">
                  <c:v>10.033150684931506</c:v>
                </c:pt>
                <c:pt idx="4">
                  <c:v>10.097260273972603</c:v>
                </c:pt>
                <c:pt idx="5">
                  <c:v>9.404371584699442</c:v>
                </c:pt>
                <c:pt idx="6">
                  <c:v>9.3785394265232966</c:v>
                </c:pt>
                <c:pt idx="7">
                  <c:v>10.240105606758833</c:v>
                </c:pt>
                <c:pt idx="8">
                  <c:v>10.089240911418329</c:v>
                </c:pt>
                <c:pt idx="9">
                  <c:v>9.7348412698412687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F32-4D8E-9DDC-1C76C57B6C5C}"/>
            </c:ext>
          </c:extLst>
        </c:ser>
        <c:ser>
          <c:idx val="12"/>
          <c:order val="12"/>
          <c:tx>
            <c:strRef>
              <c:f>'11.5'!$N$26</c:f>
              <c:strCache>
                <c:ptCount val="1"/>
                <c:pt idx="0">
                  <c:v> Vysočina</c:v>
                </c:pt>
              </c:strCache>
            </c:strRef>
          </c:tx>
          <c:marker>
            <c:symbol val="none"/>
          </c:marker>
          <c:cat>
            <c:numRef>
              <c:f>'11.5'!$A$27:$A$36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'11.5'!$N$27:$N$36</c:f>
              <c:numCache>
                <c:formatCode>#,##0.0</c:formatCode>
                <c:ptCount val="10"/>
                <c:pt idx="0">
                  <c:v>8.2871281362007156</c:v>
                </c:pt>
                <c:pt idx="1">
                  <c:v>8.1359093437152392</c:v>
                </c:pt>
                <c:pt idx="2">
                  <c:v>7.8876712328767171</c:v>
                </c:pt>
                <c:pt idx="3">
                  <c:v>9.1528767123287764</c:v>
                </c:pt>
                <c:pt idx="4">
                  <c:v>9.261369863013698</c:v>
                </c:pt>
                <c:pt idx="5">
                  <c:v>8.4385245901639365</c:v>
                </c:pt>
                <c:pt idx="6">
                  <c:v>8.3757174859190968</c:v>
                </c:pt>
                <c:pt idx="7">
                  <c:v>9.4299564772145423</c:v>
                </c:pt>
                <c:pt idx="8">
                  <c:v>9.2364752944188453</c:v>
                </c:pt>
                <c:pt idx="9">
                  <c:v>8.8239055299539171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F32-4D8E-9DDC-1C76C57B6C5C}"/>
            </c:ext>
          </c:extLst>
        </c:ser>
        <c:ser>
          <c:idx val="13"/>
          <c:order val="13"/>
          <c:tx>
            <c:strRef>
              <c:f>'11.5'!$O$26</c:f>
              <c:strCache>
                <c:ptCount val="1"/>
                <c:pt idx="0">
                  <c:v> Zlínský</c:v>
                </c:pt>
              </c:strCache>
            </c:strRef>
          </c:tx>
          <c:marker>
            <c:symbol val="none"/>
          </c:marker>
          <c:cat>
            <c:numRef>
              <c:f>'11.5'!$A$27:$A$36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'11.5'!$O$27:$O$36</c:f>
              <c:numCache>
                <c:formatCode>#,##0.0</c:formatCode>
                <c:ptCount val="10"/>
                <c:pt idx="0">
                  <c:v>8.7183538146441375</c:v>
                </c:pt>
                <c:pt idx="1">
                  <c:v>8.7287597330367088</c:v>
                </c:pt>
                <c:pt idx="2">
                  <c:v>8.4430136986301356</c:v>
                </c:pt>
                <c:pt idx="3">
                  <c:v>9.9326027397260308</c:v>
                </c:pt>
                <c:pt idx="4">
                  <c:v>9.6117808219178116</c:v>
                </c:pt>
                <c:pt idx="5">
                  <c:v>8.8841530054644799</c:v>
                </c:pt>
                <c:pt idx="6">
                  <c:v>8.5992485919098822</c:v>
                </c:pt>
                <c:pt idx="7">
                  <c:v>9.5680849974398345</c:v>
                </c:pt>
                <c:pt idx="8">
                  <c:v>9.4433685355862771</c:v>
                </c:pt>
                <c:pt idx="9">
                  <c:v>8.9208410138248837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F32-4D8E-9DDC-1C76C57B6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280512"/>
        <c:axId val="179290496"/>
      </c:lineChart>
      <c:catAx>
        <c:axId val="17928051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79290496"/>
        <c:crosses val="autoZero"/>
        <c:auto val="1"/>
        <c:lblAlgn val="ctr"/>
        <c:lblOffset val="100"/>
        <c:noMultiLvlLbl val="0"/>
      </c:catAx>
      <c:valAx>
        <c:axId val="179290496"/>
        <c:scaling>
          <c:orientation val="minMax"/>
          <c:max val="12"/>
          <c:min val="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9280512"/>
        <c:crosses val="autoZero"/>
        <c:crossBetween val="midCat"/>
        <c:majorUnit val="1"/>
      </c:valAx>
    </c:plotArea>
    <c:legend>
      <c:legendPos val="r"/>
      <c:layout>
        <c:manualLayout>
          <c:xMode val="edge"/>
          <c:yMode val="edge"/>
          <c:x val="0.83125721367499972"/>
          <c:y val="0"/>
          <c:w val="0.16874272738379612"/>
          <c:h val="1"/>
        </c:manualLayout>
      </c:layout>
      <c:overlay val="0"/>
      <c:txPr>
        <a:bodyPr/>
        <a:lstStyle/>
        <a:p>
          <a:pPr>
            <a:defRPr sz="7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24664081168959"/>
          <c:y val="1.8369893544328858E-2"/>
          <c:w val="0.86294320175152239"/>
          <c:h val="0.72887746469707815"/>
        </c:manualLayout>
      </c:layout>
      <c:lineChart>
        <c:grouping val="standard"/>
        <c:varyColors val="0"/>
        <c:ser>
          <c:idx val="0"/>
          <c:order val="0"/>
          <c:tx>
            <c:strRef>
              <c:f>'12.1'!$C$6:$D$6</c:f>
              <c:strCache>
                <c:ptCount val="1"/>
                <c:pt idx="0">
                  <c:v>svítiplyn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'12.1'!$A$8:$A$77</c:f>
              <c:numCache>
                <c:formatCode>General</c:formatCode>
                <c:ptCount val="70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  <c:pt idx="67">
                  <c:v>2018</c:v>
                </c:pt>
                <c:pt idx="68">
                  <c:v>2019</c:v>
                </c:pt>
                <c:pt idx="69">
                  <c:v>2020</c:v>
                </c:pt>
              </c:numCache>
            </c:numRef>
          </c:cat>
          <c:val>
            <c:numRef>
              <c:f>'12.1'!$C$8:$C$77</c:f>
              <c:numCache>
                <c:formatCode>#,##0.0</c:formatCode>
                <c:ptCount val="70"/>
                <c:pt idx="0">
                  <c:v>511.65</c:v>
                </c:pt>
                <c:pt idx="1">
                  <c:v>600.92100000000005</c:v>
                </c:pt>
                <c:pt idx="2">
                  <c:v>657.17600000000004</c:v>
                </c:pt>
                <c:pt idx="3">
                  <c:v>707.37099999999998</c:v>
                </c:pt>
                <c:pt idx="4">
                  <c:v>753.92899999999997</c:v>
                </c:pt>
                <c:pt idx="5">
                  <c:v>834.91899999999998</c:v>
                </c:pt>
                <c:pt idx="6">
                  <c:v>895.73400000000004</c:v>
                </c:pt>
                <c:pt idx="7">
                  <c:v>927.6</c:v>
                </c:pt>
                <c:pt idx="8">
                  <c:v>972.07799999999997</c:v>
                </c:pt>
                <c:pt idx="9">
                  <c:v>1076.9880000000001</c:v>
                </c:pt>
                <c:pt idx="10">
                  <c:v>1183.2529999999999</c:v>
                </c:pt>
                <c:pt idx="11">
                  <c:v>1334.8240000000001</c:v>
                </c:pt>
                <c:pt idx="12">
                  <c:v>1473.625</c:v>
                </c:pt>
                <c:pt idx="13">
                  <c:v>1580.328</c:v>
                </c:pt>
                <c:pt idx="14">
                  <c:v>1698.5830000000001</c:v>
                </c:pt>
                <c:pt idx="15">
                  <c:v>1724.538</c:v>
                </c:pt>
                <c:pt idx="16">
                  <c:v>1908.095</c:v>
                </c:pt>
                <c:pt idx="17">
                  <c:v>2095.4520000000002</c:v>
                </c:pt>
                <c:pt idx="18">
                  <c:v>2347.1680000000001</c:v>
                </c:pt>
                <c:pt idx="19">
                  <c:v>2510.194</c:v>
                </c:pt>
                <c:pt idx="20">
                  <c:v>2745.89</c:v>
                </c:pt>
                <c:pt idx="21">
                  <c:v>3031.0239999999999</c:v>
                </c:pt>
                <c:pt idx="22">
                  <c:v>3129.33</c:v>
                </c:pt>
                <c:pt idx="23">
                  <c:v>3159.0070000000001</c:v>
                </c:pt>
                <c:pt idx="24">
                  <c:v>3321.3820000000001</c:v>
                </c:pt>
                <c:pt idx="25">
                  <c:v>3392.1750000000002</c:v>
                </c:pt>
                <c:pt idx="26">
                  <c:v>3420.6529999999998</c:v>
                </c:pt>
                <c:pt idx="27">
                  <c:v>3576.2379999999998</c:v>
                </c:pt>
                <c:pt idx="28">
                  <c:v>3505.5439999999999</c:v>
                </c:pt>
                <c:pt idx="29">
                  <c:v>3630.1909999999998</c:v>
                </c:pt>
                <c:pt idx="30">
                  <c:v>3973.4100000000003</c:v>
                </c:pt>
                <c:pt idx="31">
                  <c:v>3413.54</c:v>
                </c:pt>
                <c:pt idx="32">
                  <c:v>3450.77</c:v>
                </c:pt>
                <c:pt idx="33">
                  <c:v>3857.75</c:v>
                </c:pt>
                <c:pt idx="34">
                  <c:v>3094.39</c:v>
                </c:pt>
                <c:pt idx="35">
                  <c:v>2399.37</c:v>
                </c:pt>
                <c:pt idx="36">
                  <c:v>2962</c:v>
                </c:pt>
                <c:pt idx="37">
                  <c:v>2503</c:v>
                </c:pt>
                <c:pt idx="38">
                  <c:v>2183</c:v>
                </c:pt>
                <c:pt idx="39">
                  <c:v>1895</c:v>
                </c:pt>
                <c:pt idx="40">
                  <c:v>1742</c:v>
                </c:pt>
                <c:pt idx="41">
                  <c:v>1553</c:v>
                </c:pt>
                <c:pt idx="42">
                  <c:v>1450</c:v>
                </c:pt>
                <c:pt idx="43">
                  <c:v>1136</c:v>
                </c:pt>
                <c:pt idx="44">
                  <c:v>791</c:v>
                </c:pt>
                <c:pt idx="45">
                  <c:v>296.3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6-4616-928B-7C488D5E4209}"/>
            </c:ext>
          </c:extLst>
        </c:ser>
        <c:ser>
          <c:idx val="1"/>
          <c:order val="1"/>
          <c:tx>
            <c:strRef>
              <c:f>'12.1'!$E$6:$G$6</c:f>
              <c:strCache>
                <c:ptCount val="1"/>
                <c:pt idx="0">
                  <c:v>zemní plyn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'12.1'!$A$8:$A$77</c:f>
              <c:numCache>
                <c:formatCode>General</c:formatCode>
                <c:ptCount val="70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  <c:pt idx="67">
                  <c:v>2018</c:v>
                </c:pt>
                <c:pt idx="68">
                  <c:v>2019</c:v>
                </c:pt>
                <c:pt idx="69">
                  <c:v>2020</c:v>
                </c:pt>
              </c:numCache>
            </c:numRef>
          </c:cat>
          <c:val>
            <c:numRef>
              <c:f>'12.1'!$E$8:$E$77</c:f>
              <c:numCache>
                <c:formatCode>#,##0.0</c:formatCode>
                <c:ptCount val="70"/>
                <c:pt idx="0">
                  <c:v>20.928000000000001</c:v>
                </c:pt>
                <c:pt idx="1">
                  <c:v>36.161999999999999</c:v>
                </c:pt>
                <c:pt idx="2">
                  <c:v>51.475999999999999</c:v>
                </c:pt>
                <c:pt idx="3">
                  <c:v>67.126000000000005</c:v>
                </c:pt>
                <c:pt idx="4">
                  <c:v>74.230999999999995</c:v>
                </c:pt>
                <c:pt idx="5">
                  <c:v>81.486999999999995</c:v>
                </c:pt>
                <c:pt idx="6">
                  <c:v>534.26099999999997</c:v>
                </c:pt>
                <c:pt idx="7">
                  <c:v>765.55100000000004</c:v>
                </c:pt>
                <c:pt idx="8">
                  <c:v>910.76800000000003</c:v>
                </c:pt>
                <c:pt idx="9">
                  <c:v>841.90899999999999</c:v>
                </c:pt>
                <c:pt idx="10">
                  <c:v>790.12599999999998</c:v>
                </c:pt>
                <c:pt idx="11">
                  <c:v>567.35799999999995</c:v>
                </c:pt>
                <c:pt idx="12">
                  <c:v>504.28699999999998</c:v>
                </c:pt>
                <c:pt idx="13">
                  <c:v>399.09699999999998</c:v>
                </c:pt>
                <c:pt idx="14">
                  <c:v>277.63400000000001</c:v>
                </c:pt>
                <c:pt idx="15">
                  <c:v>364.98099999999999</c:v>
                </c:pt>
                <c:pt idx="16">
                  <c:v>308.68099999999998</c:v>
                </c:pt>
                <c:pt idx="17">
                  <c:v>403.839</c:v>
                </c:pt>
                <c:pt idx="18">
                  <c:v>458.06599999999997</c:v>
                </c:pt>
                <c:pt idx="19">
                  <c:v>514.97900000000004</c:v>
                </c:pt>
                <c:pt idx="20">
                  <c:v>551.71400000000006</c:v>
                </c:pt>
                <c:pt idx="21">
                  <c:v>583.92499999999995</c:v>
                </c:pt>
                <c:pt idx="22">
                  <c:v>656.73</c:v>
                </c:pt>
                <c:pt idx="23">
                  <c:v>826.072</c:v>
                </c:pt>
                <c:pt idx="24">
                  <c:v>1075.9380000000001</c:v>
                </c:pt>
                <c:pt idx="25">
                  <c:v>1415.117</c:v>
                </c:pt>
                <c:pt idx="26">
                  <c:v>1634.9490000000001</c:v>
                </c:pt>
                <c:pt idx="27">
                  <c:v>2011.2940000000001</c:v>
                </c:pt>
                <c:pt idx="28">
                  <c:v>2501.7310000000002</c:v>
                </c:pt>
                <c:pt idx="29">
                  <c:v>2910.5250000000001</c:v>
                </c:pt>
                <c:pt idx="30">
                  <c:v>3817.5899999999997</c:v>
                </c:pt>
                <c:pt idx="31">
                  <c:v>4240.4599999999991</c:v>
                </c:pt>
                <c:pt idx="32">
                  <c:v>4276.2299999999996</c:v>
                </c:pt>
                <c:pt idx="33">
                  <c:v>4667.25</c:v>
                </c:pt>
                <c:pt idx="34">
                  <c:v>4894.6099999999988</c:v>
                </c:pt>
                <c:pt idx="35">
                  <c:v>5187.6299999999992</c:v>
                </c:pt>
                <c:pt idx="36">
                  <c:v>5443.4099999999989</c:v>
                </c:pt>
                <c:pt idx="37">
                  <c:v>5187.8999999999996</c:v>
                </c:pt>
                <c:pt idx="38">
                  <c:v>5271.4</c:v>
                </c:pt>
                <c:pt idx="39">
                  <c:v>7043.2</c:v>
                </c:pt>
                <c:pt idx="40">
                  <c:v>6811.8</c:v>
                </c:pt>
                <c:pt idx="41">
                  <c:v>6669.4</c:v>
                </c:pt>
                <c:pt idx="42">
                  <c:v>6983.1</c:v>
                </c:pt>
                <c:pt idx="43">
                  <c:v>6933.6</c:v>
                </c:pt>
                <c:pt idx="44">
                  <c:v>8074.5</c:v>
                </c:pt>
                <c:pt idx="45">
                  <c:v>9306.4</c:v>
                </c:pt>
                <c:pt idx="46">
                  <c:v>9441</c:v>
                </c:pt>
                <c:pt idx="47">
                  <c:v>9389.6</c:v>
                </c:pt>
                <c:pt idx="48">
                  <c:v>9426.9</c:v>
                </c:pt>
                <c:pt idx="49">
                  <c:v>9147.9</c:v>
                </c:pt>
                <c:pt idx="50">
                  <c:v>9772.6</c:v>
                </c:pt>
                <c:pt idx="51">
                  <c:v>9542.1</c:v>
                </c:pt>
                <c:pt idx="52">
                  <c:v>9739.2999999999993</c:v>
                </c:pt>
                <c:pt idx="53">
                  <c:v>9692.2999999999993</c:v>
                </c:pt>
                <c:pt idx="54">
                  <c:v>9562.7999999999993</c:v>
                </c:pt>
                <c:pt idx="55">
                  <c:v>9269.4</c:v>
                </c:pt>
                <c:pt idx="56">
                  <c:v>8652.6</c:v>
                </c:pt>
                <c:pt idx="57">
                  <c:v>8685.2000000000007</c:v>
                </c:pt>
                <c:pt idx="58">
                  <c:v>8161.3</c:v>
                </c:pt>
                <c:pt idx="59">
                  <c:v>8979.2000000000007</c:v>
                </c:pt>
                <c:pt idx="60">
                  <c:v>8085.8</c:v>
                </c:pt>
                <c:pt idx="61">
                  <c:v>8158.2250050503235</c:v>
                </c:pt>
                <c:pt idx="62">
                  <c:v>8277.0944147694499</c:v>
                </c:pt>
                <c:pt idx="63">
                  <c:v>7280.4197495994158</c:v>
                </c:pt>
                <c:pt idx="64">
                  <c:v>7607.5646329449373</c:v>
                </c:pt>
                <c:pt idx="65">
                  <c:v>8255.1342335338559</c:v>
                </c:pt>
                <c:pt idx="66">
                  <c:v>8527.4827534189189</c:v>
                </c:pt>
                <c:pt idx="67">
                  <c:v>8182.7561269882699</c:v>
                </c:pt>
                <c:pt idx="68">
                  <c:v>8564.6294736291875</c:v>
                </c:pt>
                <c:pt idx="69">
                  <c:v>8694.2191732210777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16-4616-928B-7C488D5E4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117248"/>
        <c:axId val="178119040"/>
      </c:lineChart>
      <c:catAx>
        <c:axId val="17811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78119040"/>
        <c:crosses val="autoZero"/>
        <c:auto val="1"/>
        <c:lblAlgn val="ctr"/>
        <c:lblOffset val="100"/>
        <c:tickLblSkip val="3"/>
        <c:noMultiLvlLbl val="0"/>
      </c:catAx>
      <c:valAx>
        <c:axId val="178119040"/>
        <c:scaling>
          <c:orientation val="minMax"/>
          <c:max val="1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mil. m</a:t>
                </a:r>
                <a:r>
                  <a:rPr lang="en-US" b="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1.3206583007969775E-2"/>
              <c:y val="0.3685591125926777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78117248"/>
        <c:crosses val="autoZero"/>
        <c:crossBetween val="midCat"/>
        <c:majorUnit val="1000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4664081168959"/>
          <c:y val="1.8369893544328858E-2"/>
          <c:w val="0.86294320175152239"/>
          <c:h val="0.74191021303060012"/>
        </c:manualLayout>
      </c:layout>
      <c:lineChart>
        <c:grouping val="standard"/>
        <c:varyColors val="0"/>
        <c:ser>
          <c:idx val="0"/>
          <c:order val="0"/>
          <c:tx>
            <c:strRef>
              <c:f>'12.1'!$H$6:$I$6</c:f>
              <c:strCache>
                <c:ptCount val="1"/>
                <c:pt idx="0">
                  <c:v>zemní plyn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'12.1'!$A$8:$A$77</c:f>
              <c:numCache>
                <c:formatCode>General</c:formatCode>
                <c:ptCount val="70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  <c:pt idx="67">
                  <c:v>2018</c:v>
                </c:pt>
                <c:pt idx="68">
                  <c:v>2019</c:v>
                </c:pt>
                <c:pt idx="69">
                  <c:v>2020</c:v>
                </c:pt>
              </c:numCache>
            </c:numRef>
          </c:cat>
          <c:val>
            <c:numRef>
              <c:f>'12.1'!$H$8:$H$77</c:f>
              <c:numCache>
                <c:formatCode>0.0</c:formatCode>
                <c:ptCount val="70"/>
                <c:pt idx="0">
                  <c:v>0.95</c:v>
                </c:pt>
                <c:pt idx="1">
                  <c:v>1.06</c:v>
                </c:pt>
                <c:pt idx="2">
                  <c:v>2.2000000000000002</c:v>
                </c:pt>
                <c:pt idx="3">
                  <c:v>3.61</c:v>
                </c:pt>
                <c:pt idx="4">
                  <c:v>4.92</c:v>
                </c:pt>
                <c:pt idx="5">
                  <c:v>6.03</c:v>
                </c:pt>
                <c:pt idx="6">
                  <c:v>7.05</c:v>
                </c:pt>
                <c:pt idx="7">
                  <c:v>8.3000000000000007</c:v>
                </c:pt>
                <c:pt idx="8">
                  <c:v>8.1</c:v>
                </c:pt>
                <c:pt idx="9">
                  <c:v>7.2</c:v>
                </c:pt>
                <c:pt idx="10">
                  <c:v>5.7</c:v>
                </c:pt>
                <c:pt idx="11">
                  <c:v>3.9</c:v>
                </c:pt>
                <c:pt idx="12">
                  <c:v>5.21</c:v>
                </c:pt>
                <c:pt idx="13">
                  <c:v>3.96</c:v>
                </c:pt>
                <c:pt idx="14">
                  <c:v>5.2</c:v>
                </c:pt>
                <c:pt idx="15">
                  <c:v>4.4000000000000004</c:v>
                </c:pt>
                <c:pt idx="16">
                  <c:v>5.76</c:v>
                </c:pt>
                <c:pt idx="17">
                  <c:v>6.5</c:v>
                </c:pt>
                <c:pt idx="18">
                  <c:v>7.35</c:v>
                </c:pt>
                <c:pt idx="19">
                  <c:v>6.9</c:v>
                </c:pt>
                <c:pt idx="20">
                  <c:v>8.34</c:v>
                </c:pt>
                <c:pt idx="21">
                  <c:v>9.3800000000000008</c:v>
                </c:pt>
                <c:pt idx="22">
                  <c:v>11.38</c:v>
                </c:pt>
                <c:pt idx="23">
                  <c:v>13.02</c:v>
                </c:pt>
                <c:pt idx="24">
                  <c:v>15.2</c:v>
                </c:pt>
                <c:pt idx="25">
                  <c:v>19.100000000000001</c:v>
                </c:pt>
                <c:pt idx="26">
                  <c:v>20.9</c:v>
                </c:pt>
                <c:pt idx="27">
                  <c:v>24.9</c:v>
                </c:pt>
                <c:pt idx="28">
                  <c:v>22.2</c:v>
                </c:pt>
                <c:pt idx="29">
                  <c:v>25.4</c:v>
                </c:pt>
                <c:pt idx="30">
                  <c:v>27.06</c:v>
                </c:pt>
                <c:pt idx="31">
                  <c:v>28.3</c:v>
                </c:pt>
                <c:pt idx="32">
                  <c:v>23.11</c:v>
                </c:pt>
                <c:pt idx="33">
                  <c:v>26.48</c:v>
                </c:pt>
                <c:pt idx="34">
                  <c:v>32.68</c:v>
                </c:pt>
                <c:pt idx="35">
                  <c:v>24.73995</c:v>
                </c:pt>
                <c:pt idx="36">
                  <c:v>29.704000000000001</c:v>
                </c:pt>
                <c:pt idx="37">
                  <c:v>24.391999999999999</c:v>
                </c:pt>
                <c:pt idx="38">
                  <c:v>30.285</c:v>
                </c:pt>
                <c:pt idx="39">
                  <c:v>30.073780000000003</c:v>
                </c:pt>
                <c:pt idx="40">
                  <c:v>31.4864</c:v>
                </c:pt>
                <c:pt idx="41">
                  <c:v>29.11</c:v>
                </c:pt>
                <c:pt idx="42">
                  <c:v>42.55</c:v>
                </c:pt>
                <c:pt idx="43">
                  <c:v>42.1</c:v>
                </c:pt>
                <c:pt idx="44">
                  <c:v>43.9</c:v>
                </c:pt>
                <c:pt idx="45">
                  <c:v>58.46</c:v>
                </c:pt>
                <c:pt idx="46">
                  <c:v>59.3</c:v>
                </c:pt>
                <c:pt idx="47">
                  <c:v>57.1</c:v>
                </c:pt>
                <c:pt idx="48">
                  <c:v>56.1</c:v>
                </c:pt>
                <c:pt idx="49">
                  <c:v>59</c:v>
                </c:pt>
                <c:pt idx="50">
                  <c:v>62.4</c:v>
                </c:pt>
                <c:pt idx="51">
                  <c:v>62.3</c:v>
                </c:pt>
                <c:pt idx="52">
                  <c:v>63.4</c:v>
                </c:pt>
                <c:pt idx="53">
                  <c:v>61.7</c:v>
                </c:pt>
                <c:pt idx="54">
                  <c:v>56.9</c:v>
                </c:pt>
                <c:pt idx="55">
                  <c:v>67.599999999999994</c:v>
                </c:pt>
                <c:pt idx="56">
                  <c:v>49.9</c:v>
                </c:pt>
                <c:pt idx="57">
                  <c:v>50.8</c:v>
                </c:pt>
                <c:pt idx="58">
                  <c:v>57.2</c:v>
                </c:pt>
                <c:pt idx="59">
                  <c:v>57.3</c:v>
                </c:pt>
                <c:pt idx="60">
                  <c:v>52.8</c:v>
                </c:pt>
                <c:pt idx="61">
                  <c:v>61.6</c:v>
                </c:pt>
                <c:pt idx="62">
                  <c:v>47.333075975303558</c:v>
                </c:pt>
                <c:pt idx="63">
                  <c:v>44.959295144984566</c:v>
                </c:pt>
                <c:pt idx="64">
                  <c:v>42.621557004484409</c:v>
                </c:pt>
                <c:pt idx="65">
                  <c:v>49.288893022251862</c:v>
                </c:pt>
                <c:pt idx="66">
                  <c:v>54.886108595098101</c:v>
                </c:pt>
                <c:pt idx="67">
                  <c:v>55.898593761343584</c:v>
                </c:pt>
                <c:pt idx="68">
                  <c:v>50.803541216034226</c:v>
                </c:pt>
                <c:pt idx="69">
                  <c:v>47.306818891744392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44-45E8-AFA2-F98A41E3E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750784"/>
        <c:axId val="177752320"/>
      </c:lineChart>
      <c:catAx>
        <c:axId val="17775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77752320"/>
        <c:crosses val="autoZero"/>
        <c:auto val="1"/>
        <c:lblAlgn val="ctr"/>
        <c:lblOffset val="100"/>
        <c:tickLblSkip val="3"/>
        <c:noMultiLvlLbl val="0"/>
      </c:catAx>
      <c:valAx>
        <c:axId val="177752320"/>
        <c:scaling>
          <c:orientation val="minMax"/>
          <c:max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mil. m</a:t>
                </a:r>
                <a:r>
                  <a:rPr lang="en-US" b="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1.3206583007969775E-2"/>
              <c:y val="0.3685591125926777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77750784"/>
        <c:crosses val="autoZero"/>
        <c:crossBetween val="midCat"/>
        <c:majorUnit val="10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4664081168959"/>
          <c:y val="1.8369893544328858E-2"/>
          <c:w val="0.86294320175152239"/>
          <c:h val="0.74902189960629917"/>
        </c:manualLayout>
      </c:layout>
      <c:lineChart>
        <c:grouping val="standard"/>
        <c:varyColors val="0"/>
        <c:ser>
          <c:idx val="1"/>
          <c:order val="0"/>
          <c:tx>
            <c:strRef>
              <c:f>'12.1'!$G$7</c:f>
              <c:strCache>
                <c:ptCount val="1"/>
                <c:pt idx="0">
                  <c:v>Počet zákazníků v plynárenské soustavě</c:v>
                </c:pt>
              </c:strCache>
            </c:strRef>
          </c:tx>
          <c:marker>
            <c:symbol val="none"/>
          </c:marker>
          <c:cat>
            <c:numRef>
              <c:f>'12.1'!$A$8:$A$77</c:f>
              <c:numCache>
                <c:formatCode>General</c:formatCode>
                <c:ptCount val="70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  <c:pt idx="67">
                  <c:v>2018</c:v>
                </c:pt>
                <c:pt idx="68">
                  <c:v>2019</c:v>
                </c:pt>
                <c:pt idx="69">
                  <c:v>2020</c:v>
                </c:pt>
              </c:numCache>
            </c:numRef>
          </c:cat>
          <c:val>
            <c:numRef>
              <c:f>'12.1'!$G$8:$G$77</c:f>
              <c:numCache>
                <c:formatCode>#,##0</c:formatCode>
                <c:ptCount val="70"/>
                <c:pt idx="0">
                  <c:v>720</c:v>
                </c:pt>
                <c:pt idx="1">
                  <c:v>2795</c:v>
                </c:pt>
                <c:pt idx="2">
                  <c:v>3426</c:v>
                </c:pt>
                <c:pt idx="3">
                  <c:v>3745</c:v>
                </c:pt>
                <c:pt idx="4">
                  <c:v>3805</c:v>
                </c:pt>
                <c:pt idx="5">
                  <c:v>5256</c:v>
                </c:pt>
                <c:pt idx="6">
                  <c:v>5987</c:v>
                </c:pt>
                <c:pt idx="7">
                  <c:v>7105</c:v>
                </c:pt>
                <c:pt idx="8">
                  <c:v>10287</c:v>
                </c:pt>
                <c:pt idx="9">
                  <c:v>14892</c:v>
                </c:pt>
                <c:pt idx="10">
                  <c:v>19021</c:v>
                </c:pt>
                <c:pt idx="11">
                  <c:v>22853</c:v>
                </c:pt>
                <c:pt idx="12">
                  <c:v>26283</c:v>
                </c:pt>
                <c:pt idx="13">
                  <c:v>28424</c:v>
                </c:pt>
                <c:pt idx="14">
                  <c:v>31901</c:v>
                </c:pt>
                <c:pt idx="15">
                  <c:v>36123</c:v>
                </c:pt>
                <c:pt idx="16">
                  <c:v>39717</c:v>
                </c:pt>
                <c:pt idx="17">
                  <c:v>43308</c:v>
                </c:pt>
                <c:pt idx="18">
                  <c:v>48351</c:v>
                </c:pt>
                <c:pt idx="19">
                  <c:v>60818</c:v>
                </c:pt>
                <c:pt idx="20">
                  <c:v>74529</c:v>
                </c:pt>
                <c:pt idx="21">
                  <c:v>96718</c:v>
                </c:pt>
                <c:pt idx="22">
                  <c:v>127621</c:v>
                </c:pt>
                <c:pt idx="23">
                  <c:v>169462</c:v>
                </c:pt>
                <c:pt idx="24">
                  <c:v>221695</c:v>
                </c:pt>
                <c:pt idx="25">
                  <c:v>267219</c:v>
                </c:pt>
                <c:pt idx="26">
                  <c:v>327903</c:v>
                </c:pt>
                <c:pt idx="27">
                  <c:v>398080</c:v>
                </c:pt>
                <c:pt idx="28">
                  <c:v>472402</c:v>
                </c:pt>
                <c:pt idx="29">
                  <c:v>560875</c:v>
                </c:pt>
                <c:pt idx="30">
                  <c:v>758964</c:v>
                </c:pt>
                <c:pt idx="31">
                  <c:v>829673</c:v>
                </c:pt>
                <c:pt idx="32">
                  <c:v>857475</c:v>
                </c:pt>
                <c:pt idx="33">
                  <c:v>975391</c:v>
                </c:pt>
                <c:pt idx="34">
                  <c:v>1052604</c:v>
                </c:pt>
                <c:pt idx="35">
                  <c:v>1249146</c:v>
                </c:pt>
                <c:pt idx="36">
                  <c:v>1259133</c:v>
                </c:pt>
                <c:pt idx="37">
                  <c:v>1330907</c:v>
                </c:pt>
                <c:pt idx="38">
                  <c:v>1349258</c:v>
                </c:pt>
                <c:pt idx="39">
                  <c:v>1661824</c:v>
                </c:pt>
                <c:pt idx="40">
                  <c:v>1761240</c:v>
                </c:pt>
                <c:pt idx="41">
                  <c:v>1820752</c:v>
                </c:pt>
                <c:pt idx="42">
                  <c:v>1848471</c:v>
                </c:pt>
                <c:pt idx="43">
                  <c:v>1918896</c:v>
                </c:pt>
                <c:pt idx="44">
                  <c:v>2103695</c:v>
                </c:pt>
                <c:pt idx="45">
                  <c:v>2276683</c:v>
                </c:pt>
                <c:pt idx="46">
                  <c:v>2376002</c:v>
                </c:pt>
                <c:pt idx="47">
                  <c:v>2469587</c:v>
                </c:pt>
                <c:pt idx="48">
                  <c:v>2531808</c:v>
                </c:pt>
                <c:pt idx="49">
                  <c:v>2601210</c:v>
                </c:pt>
                <c:pt idx="50">
                  <c:v>2654204</c:v>
                </c:pt>
                <c:pt idx="51">
                  <c:v>2692523</c:v>
                </c:pt>
                <c:pt idx="52">
                  <c:v>2737730</c:v>
                </c:pt>
                <c:pt idx="53">
                  <c:v>2771690</c:v>
                </c:pt>
                <c:pt idx="54">
                  <c:v>2805705</c:v>
                </c:pt>
                <c:pt idx="55">
                  <c:v>2823102</c:v>
                </c:pt>
                <c:pt idx="56">
                  <c:v>2845429</c:v>
                </c:pt>
                <c:pt idx="57">
                  <c:v>2864576</c:v>
                </c:pt>
                <c:pt idx="58">
                  <c:v>2871547</c:v>
                </c:pt>
                <c:pt idx="59">
                  <c:v>2870634</c:v>
                </c:pt>
                <c:pt idx="60">
                  <c:v>2869023</c:v>
                </c:pt>
                <c:pt idx="61">
                  <c:v>2868083.1</c:v>
                </c:pt>
                <c:pt idx="62">
                  <c:v>2860344.9</c:v>
                </c:pt>
                <c:pt idx="63">
                  <c:v>2849162</c:v>
                </c:pt>
                <c:pt idx="64">
                  <c:v>2844334</c:v>
                </c:pt>
                <c:pt idx="65">
                  <c:v>2840473</c:v>
                </c:pt>
                <c:pt idx="66">
                  <c:v>2844257</c:v>
                </c:pt>
                <c:pt idx="67">
                  <c:v>2840619</c:v>
                </c:pt>
                <c:pt idx="68">
                  <c:v>2834509</c:v>
                </c:pt>
                <c:pt idx="69">
                  <c:v>2829132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5-45FA-87F8-0602B1E34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764992"/>
        <c:axId val="177787264"/>
      </c:lineChart>
      <c:catAx>
        <c:axId val="17776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77787264"/>
        <c:crosses val="autoZero"/>
        <c:auto val="1"/>
        <c:lblAlgn val="ctr"/>
        <c:lblOffset val="100"/>
        <c:tickLblSkip val="3"/>
        <c:noMultiLvlLbl val="0"/>
      </c:catAx>
      <c:valAx>
        <c:axId val="177787264"/>
        <c:scaling>
          <c:orientation val="minMax"/>
          <c:max val="3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7764992"/>
        <c:crosses val="autoZero"/>
        <c:crossBetween val="midCat"/>
        <c:majorUnit val="500000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483836419250632E-2"/>
          <c:y val="1.8369893544328858E-2"/>
          <c:w val="0.86805777134223838"/>
          <c:h val="0.728877464697078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'12.2'!$F$4:$G$4</c:f>
              <c:strCache>
                <c:ptCount val="1"/>
                <c:pt idx="0">
                  <c:v>VO+SO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('12.2'!$A$6:$A$45,'12.2'!$A$50:$A$79)</c:f>
              <c:numCache>
                <c:formatCode>General</c:formatCode>
                <c:ptCount val="70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  <c:pt idx="67">
                  <c:v>2018</c:v>
                </c:pt>
                <c:pt idx="68">
                  <c:v>2019</c:v>
                </c:pt>
                <c:pt idx="69">
                  <c:v>2020</c:v>
                </c:pt>
              </c:numCache>
            </c:numRef>
          </c:cat>
          <c:val>
            <c:numRef>
              <c:f>('12.2'!$F$6:$F$45,'12.2'!$F$50:$F$79)</c:f>
              <c:numCache>
                <c:formatCode>#,##0.0</c:formatCode>
                <c:ptCount val="70"/>
                <c:pt idx="0">
                  <c:v>20.644000000000002</c:v>
                </c:pt>
                <c:pt idx="1">
                  <c:v>35.366</c:v>
                </c:pt>
                <c:pt idx="2">
                  <c:v>50.468000000000004</c:v>
                </c:pt>
                <c:pt idx="3">
                  <c:v>65.811000000000007</c:v>
                </c:pt>
                <c:pt idx="4">
                  <c:v>72.929000000000002</c:v>
                </c:pt>
                <c:pt idx="5">
                  <c:v>79.253999999999991</c:v>
                </c:pt>
                <c:pt idx="6">
                  <c:v>531.96900000000005</c:v>
                </c:pt>
                <c:pt idx="7">
                  <c:v>762.55400000000009</c:v>
                </c:pt>
                <c:pt idx="8">
                  <c:v>906.34199999999998</c:v>
                </c:pt>
                <c:pt idx="9">
                  <c:v>835.06200000000001</c:v>
                </c:pt>
                <c:pt idx="10">
                  <c:v>779.221</c:v>
                </c:pt>
                <c:pt idx="11">
                  <c:v>552.63</c:v>
                </c:pt>
                <c:pt idx="12">
                  <c:v>486.536</c:v>
                </c:pt>
                <c:pt idx="13">
                  <c:v>379.80999999999995</c:v>
                </c:pt>
                <c:pt idx="14">
                  <c:v>258.74</c:v>
                </c:pt>
                <c:pt idx="15">
                  <c:v>345.25599999999997</c:v>
                </c:pt>
                <c:pt idx="16">
                  <c:v>284.78199999999998</c:v>
                </c:pt>
                <c:pt idx="17">
                  <c:v>375.88200000000001</c:v>
                </c:pt>
                <c:pt idx="18">
                  <c:v>420.31200000000001</c:v>
                </c:pt>
                <c:pt idx="19">
                  <c:v>467.38400000000007</c:v>
                </c:pt>
                <c:pt idx="20">
                  <c:v>488.52000000000004</c:v>
                </c:pt>
                <c:pt idx="21">
                  <c:v>500.15199999999993</c:v>
                </c:pt>
                <c:pt idx="22">
                  <c:v>539.37700000000007</c:v>
                </c:pt>
                <c:pt idx="23">
                  <c:v>679.23300000000006</c:v>
                </c:pt>
                <c:pt idx="24">
                  <c:v>886.673</c:v>
                </c:pt>
                <c:pt idx="25">
                  <c:v>1157.614</c:v>
                </c:pt>
                <c:pt idx="26">
                  <c:v>1351.2539999999999</c:v>
                </c:pt>
                <c:pt idx="27">
                  <c:v>1638.3400000000001</c:v>
                </c:pt>
                <c:pt idx="28">
                  <c:v>2070.9499999999998</c:v>
                </c:pt>
                <c:pt idx="29">
                  <c:v>2405.2620000000002</c:v>
                </c:pt>
                <c:pt idx="30">
                  <c:v>3160.9645199999995</c:v>
                </c:pt>
                <c:pt idx="31">
                  <c:v>3502.6199599999991</c:v>
                </c:pt>
                <c:pt idx="32">
                  <c:v>3489.4036799999994</c:v>
                </c:pt>
                <c:pt idx="33">
                  <c:v>3724.4655000000002</c:v>
                </c:pt>
                <c:pt idx="34">
                  <c:v>3817.795799999999</c:v>
                </c:pt>
                <c:pt idx="35">
                  <c:v>4041.1637699999997</c:v>
                </c:pt>
                <c:pt idx="36">
                  <c:v>4147.8784199999991</c:v>
                </c:pt>
                <c:pt idx="37">
                  <c:v>3937.6160999999997</c:v>
                </c:pt>
                <c:pt idx="38">
                  <c:v>4011.5353999999998</c:v>
                </c:pt>
                <c:pt idx="39">
                  <c:v>5435.5</c:v>
                </c:pt>
                <c:pt idx="40">
                  <c:v>4910</c:v>
                </c:pt>
                <c:pt idx="41">
                  <c:v>4748.0999999999995</c:v>
                </c:pt>
                <c:pt idx="42">
                  <c:v>4887.4000000000005</c:v>
                </c:pt>
                <c:pt idx="43">
                  <c:v>4741.7</c:v>
                </c:pt>
                <c:pt idx="44">
                  <c:v>5261.1</c:v>
                </c:pt>
                <c:pt idx="45">
                  <c:v>5806</c:v>
                </c:pt>
                <c:pt idx="46">
                  <c:v>5878</c:v>
                </c:pt>
                <c:pt idx="47">
                  <c:v>5762</c:v>
                </c:pt>
                <c:pt idx="48">
                  <c:v>5749.4</c:v>
                </c:pt>
                <c:pt idx="49">
                  <c:v>5544.5</c:v>
                </c:pt>
                <c:pt idx="50">
                  <c:v>5727.9</c:v>
                </c:pt>
                <c:pt idx="51">
                  <c:v>5483.6</c:v>
                </c:pt>
                <c:pt idx="52">
                  <c:v>5432.5</c:v>
                </c:pt>
                <c:pt idx="53">
                  <c:v>5455.4</c:v>
                </c:pt>
                <c:pt idx="54">
                  <c:v>5287</c:v>
                </c:pt>
                <c:pt idx="55">
                  <c:v>5112.3</c:v>
                </c:pt>
                <c:pt idx="56">
                  <c:v>4867.8</c:v>
                </c:pt>
                <c:pt idx="57">
                  <c:v>4838.8372391187986</c:v>
                </c:pt>
                <c:pt idx="58">
                  <c:v>4243.2247167565656</c:v>
                </c:pt>
                <c:pt idx="59">
                  <c:v>4531.0413317797984</c:v>
                </c:pt>
                <c:pt idx="60">
                  <c:v>4327.4016043905467</c:v>
                </c:pt>
                <c:pt idx="61">
                  <c:v>4344.1745824367927</c:v>
                </c:pt>
                <c:pt idx="62">
                  <c:v>4446.4675166765255</c:v>
                </c:pt>
                <c:pt idx="63">
                  <c:v>4123.3538580979739</c:v>
                </c:pt>
                <c:pt idx="64">
                  <c:v>4263.3088368605377</c:v>
                </c:pt>
                <c:pt idx="65">
                  <c:v>4637.870263244994</c:v>
                </c:pt>
                <c:pt idx="66">
                  <c:v>4753.5570000000007</c:v>
                </c:pt>
                <c:pt idx="67">
                  <c:v>4657.2369184265208</c:v>
                </c:pt>
                <c:pt idx="68">
                  <c:v>5038.6963637417375</c:v>
                </c:pt>
                <c:pt idx="69">
                  <c:v>5108.7200785277382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50-4F36-BC11-65A39A45546E}"/>
            </c:ext>
          </c:extLst>
        </c:ser>
        <c:ser>
          <c:idx val="1"/>
          <c:order val="1"/>
          <c:tx>
            <c:strRef>
              <c:f>'12.2'!$L$4:$M$4</c:f>
              <c:strCache>
                <c:ptCount val="1"/>
                <c:pt idx="0">
                  <c:v>MO+DOM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('12.2'!$A$6:$A$45,'12.2'!$A$50:$A$79)</c:f>
              <c:numCache>
                <c:formatCode>General</c:formatCode>
                <c:ptCount val="70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  <c:pt idx="67">
                  <c:v>2018</c:v>
                </c:pt>
                <c:pt idx="68">
                  <c:v>2019</c:v>
                </c:pt>
                <c:pt idx="69">
                  <c:v>2020</c:v>
                </c:pt>
              </c:numCache>
            </c:numRef>
          </c:cat>
          <c:val>
            <c:numRef>
              <c:f>('12.2'!$L$6:$L$45,'12.2'!$L$50:$L$79)</c:f>
              <c:numCache>
                <c:formatCode>#,##0.0</c:formatCode>
                <c:ptCount val="70"/>
                <c:pt idx="0">
                  <c:v>0.28399999999999997</c:v>
                </c:pt>
                <c:pt idx="1">
                  <c:v>0.79600000000000004</c:v>
                </c:pt>
                <c:pt idx="2">
                  <c:v>1.008</c:v>
                </c:pt>
                <c:pt idx="3">
                  <c:v>1.3149999999999999</c:v>
                </c:pt>
                <c:pt idx="4">
                  <c:v>1.302</c:v>
                </c:pt>
                <c:pt idx="5">
                  <c:v>2.2329999999999997</c:v>
                </c:pt>
                <c:pt idx="6">
                  <c:v>2.2919999999999998</c:v>
                </c:pt>
                <c:pt idx="7">
                  <c:v>2.9969999999999999</c:v>
                </c:pt>
                <c:pt idx="8">
                  <c:v>4.4260000000000002</c:v>
                </c:pt>
                <c:pt idx="9">
                  <c:v>6.8469999999999995</c:v>
                </c:pt>
                <c:pt idx="10">
                  <c:v>10.905000000000001</c:v>
                </c:pt>
                <c:pt idx="11">
                  <c:v>14.728</c:v>
                </c:pt>
                <c:pt idx="12">
                  <c:v>17.751000000000001</c:v>
                </c:pt>
                <c:pt idx="13">
                  <c:v>19.286999999999999</c:v>
                </c:pt>
                <c:pt idx="14">
                  <c:v>18.893999999999998</c:v>
                </c:pt>
                <c:pt idx="15">
                  <c:v>19.724999999999998</c:v>
                </c:pt>
                <c:pt idx="16">
                  <c:v>23.899000000000001</c:v>
                </c:pt>
                <c:pt idx="17">
                  <c:v>27.957000000000001</c:v>
                </c:pt>
                <c:pt idx="18">
                  <c:v>37.753999999999998</c:v>
                </c:pt>
                <c:pt idx="19">
                  <c:v>47.594999999999999</c:v>
                </c:pt>
                <c:pt idx="20">
                  <c:v>63.193999999999996</c:v>
                </c:pt>
                <c:pt idx="21">
                  <c:v>83.772999999999996</c:v>
                </c:pt>
                <c:pt idx="22">
                  <c:v>117.35300000000001</c:v>
                </c:pt>
                <c:pt idx="23">
                  <c:v>146.839</c:v>
                </c:pt>
                <c:pt idx="24">
                  <c:v>189.26500000000001</c:v>
                </c:pt>
                <c:pt idx="25">
                  <c:v>257.50299999999999</c:v>
                </c:pt>
                <c:pt idx="26">
                  <c:v>283.69499999999999</c:v>
                </c:pt>
                <c:pt idx="27">
                  <c:v>372.95400000000001</c:v>
                </c:pt>
                <c:pt idx="28">
                  <c:v>430.78100000000001</c:v>
                </c:pt>
                <c:pt idx="29">
                  <c:v>505.26299999999998</c:v>
                </c:pt>
                <c:pt idx="30">
                  <c:v>637.53753000000017</c:v>
                </c:pt>
                <c:pt idx="31">
                  <c:v>708.15682000000004</c:v>
                </c:pt>
                <c:pt idx="32">
                  <c:v>761.16894000000013</c:v>
                </c:pt>
                <c:pt idx="33">
                  <c:v>891.44474999999977</c:v>
                </c:pt>
                <c:pt idx="34">
                  <c:v>1027.8680999999999</c:v>
                </c:pt>
                <c:pt idx="35">
                  <c:v>1099.7775599999995</c:v>
                </c:pt>
                <c:pt idx="36">
                  <c:v>1251.9842999999998</c:v>
                </c:pt>
                <c:pt idx="37">
                  <c:v>1198.4049</c:v>
                </c:pt>
                <c:pt idx="38">
                  <c:v>1217.6933999999999</c:v>
                </c:pt>
                <c:pt idx="39">
                  <c:v>1586.2</c:v>
                </c:pt>
                <c:pt idx="40">
                  <c:v>1821.9</c:v>
                </c:pt>
                <c:pt idx="41">
                  <c:v>1808.1</c:v>
                </c:pt>
                <c:pt idx="42">
                  <c:v>2002.5</c:v>
                </c:pt>
                <c:pt idx="43">
                  <c:v>2076.1999999999998</c:v>
                </c:pt>
                <c:pt idx="44">
                  <c:v>2666.2</c:v>
                </c:pt>
                <c:pt idx="45">
                  <c:v>3350.8</c:v>
                </c:pt>
                <c:pt idx="46">
                  <c:v>3359.1</c:v>
                </c:pt>
                <c:pt idx="47">
                  <c:v>3490.8</c:v>
                </c:pt>
                <c:pt idx="48">
                  <c:v>3612.5</c:v>
                </c:pt>
                <c:pt idx="49">
                  <c:v>3526.2</c:v>
                </c:pt>
                <c:pt idx="50">
                  <c:v>4042.5</c:v>
                </c:pt>
                <c:pt idx="51">
                  <c:v>3951.4</c:v>
                </c:pt>
                <c:pt idx="52">
                  <c:v>4165.3999999999996</c:v>
                </c:pt>
                <c:pt idx="53">
                  <c:v>4102</c:v>
                </c:pt>
                <c:pt idx="54">
                  <c:v>4089.3</c:v>
                </c:pt>
                <c:pt idx="55">
                  <c:v>3985.1</c:v>
                </c:pt>
                <c:pt idx="56">
                  <c:v>3614.1</c:v>
                </c:pt>
                <c:pt idx="57">
                  <c:v>3666.3532233074229</c:v>
                </c:pt>
                <c:pt idx="58">
                  <c:v>3700.6866921180181</c:v>
                </c:pt>
                <c:pt idx="59">
                  <c:v>4270.9782124641279</c:v>
                </c:pt>
                <c:pt idx="60">
                  <c:v>3603.7620869927123</c:v>
                </c:pt>
                <c:pt idx="61">
                  <c:v>3665.6446064333522</c:v>
                </c:pt>
                <c:pt idx="62">
                  <c:v>3677.9811502191787</c:v>
                </c:pt>
                <c:pt idx="63">
                  <c:v>2979.7533569385932</c:v>
                </c:pt>
                <c:pt idx="64">
                  <c:v>3228.2989758991798</c:v>
                </c:pt>
                <c:pt idx="65">
                  <c:v>3521.1426151840242</c:v>
                </c:pt>
                <c:pt idx="66">
                  <c:v>3666.0260340930563</c:v>
                </c:pt>
                <c:pt idx="67">
                  <c:v>3393.5568736284004</c:v>
                </c:pt>
                <c:pt idx="68">
                  <c:v>3374.7097009646914</c:v>
                </c:pt>
                <c:pt idx="69">
                  <c:v>3443.2705074335531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50-4F36-BC11-65A39A455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9951872"/>
        <c:axId val="179953664"/>
      </c:barChart>
      <c:catAx>
        <c:axId val="1799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79953664"/>
        <c:crosses val="autoZero"/>
        <c:auto val="1"/>
        <c:lblAlgn val="ctr"/>
        <c:lblOffset val="100"/>
        <c:tickLblSkip val="3"/>
        <c:noMultiLvlLbl val="0"/>
      </c:catAx>
      <c:valAx>
        <c:axId val="179953664"/>
        <c:scaling>
          <c:orientation val="minMax"/>
          <c:max val="1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mil. m</a:t>
                </a:r>
                <a:r>
                  <a:rPr lang="en-US" b="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1.3206583007969775E-2"/>
              <c:y val="0.3685591125926777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79951872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31678344885888177"/>
          <c:y val="0.90392041201035433"/>
          <c:w val="0.43462316394346251"/>
          <c:h val="6.85881790549377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483836419250632E-2"/>
          <c:y val="1.8369893544328858E-2"/>
          <c:w val="0.86805777134223838"/>
          <c:h val="0.72887746469707815"/>
        </c:manualLayout>
      </c:layout>
      <c:lineChart>
        <c:grouping val="standard"/>
        <c:varyColors val="0"/>
        <c:ser>
          <c:idx val="0"/>
          <c:order val="0"/>
          <c:tx>
            <c:strRef>
              <c:f>'12.2'!$F$4:$G$4</c:f>
              <c:strCache>
                <c:ptCount val="1"/>
                <c:pt idx="0">
                  <c:v>VO+SO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('12.2'!$A$6:$A$45,'12.2'!$A$50:$A$79)</c:f>
              <c:numCache>
                <c:formatCode>General</c:formatCode>
                <c:ptCount val="70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  <c:pt idx="67">
                  <c:v>2018</c:v>
                </c:pt>
                <c:pt idx="68">
                  <c:v>2019</c:v>
                </c:pt>
                <c:pt idx="69">
                  <c:v>2020</c:v>
                </c:pt>
              </c:numCache>
            </c:numRef>
          </c:cat>
          <c:val>
            <c:numRef>
              <c:f>('12.2'!$F$6:$F$45,'12.2'!$F$50:$F$79)</c:f>
              <c:numCache>
                <c:formatCode>#,##0.0</c:formatCode>
                <c:ptCount val="70"/>
                <c:pt idx="0">
                  <c:v>20.644000000000002</c:v>
                </c:pt>
                <c:pt idx="1">
                  <c:v>35.366</c:v>
                </c:pt>
                <c:pt idx="2">
                  <c:v>50.468000000000004</c:v>
                </c:pt>
                <c:pt idx="3">
                  <c:v>65.811000000000007</c:v>
                </c:pt>
                <c:pt idx="4">
                  <c:v>72.929000000000002</c:v>
                </c:pt>
                <c:pt idx="5">
                  <c:v>79.253999999999991</c:v>
                </c:pt>
                <c:pt idx="6">
                  <c:v>531.96900000000005</c:v>
                </c:pt>
                <c:pt idx="7">
                  <c:v>762.55400000000009</c:v>
                </c:pt>
                <c:pt idx="8">
                  <c:v>906.34199999999998</c:v>
                </c:pt>
                <c:pt idx="9">
                  <c:v>835.06200000000001</c:v>
                </c:pt>
                <c:pt idx="10">
                  <c:v>779.221</c:v>
                </c:pt>
                <c:pt idx="11">
                  <c:v>552.63</c:v>
                </c:pt>
                <c:pt idx="12">
                  <c:v>486.536</c:v>
                </c:pt>
                <c:pt idx="13">
                  <c:v>379.80999999999995</c:v>
                </c:pt>
                <c:pt idx="14">
                  <c:v>258.74</c:v>
                </c:pt>
                <c:pt idx="15">
                  <c:v>345.25599999999997</c:v>
                </c:pt>
                <c:pt idx="16">
                  <c:v>284.78199999999998</c:v>
                </c:pt>
                <c:pt idx="17">
                  <c:v>375.88200000000001</c:v>
                </c:pt>
                <c:pt idx="18">
                  <c:v>420.31200000000001</c:v>
                </c:pt>
                <c:pt idx="19">
                  <c:v>467.38400000000007</c:v>
                </c:pt>
                <c:pt idx="20">
                  <c:v>488.52000000000004</c:v>
                </c:pt>
                <c:pt idx="21">
                  <c:v>500.15199999999993</c:v>
                </c:pt>
                <c:pt idx="22">
                  <c:v>539.37700000000007</c:v>
                </c:pt>
                <c:pt idx="23">
                  <c:v>679.23300000000006</c:v>
                </c:pt>
                <c:pt idx="24">
                  <c:v>886.673</c:v>
                </c:pt>
                <c:pt idx="25">
                  <c:v>1157.614</c:v>
                </c:pt>
                <c:pt idx="26">
                  <c:v>1351.2539999999999</c:v>
                </c:pt>
                <c:pt idx="27">
                  <c:v>1638.3400000000001</c:v>
                </c:pt>
                <c:pt idx="28">
                  <c:v>2070.9499999999998</c:v>
                </c:pt>
                <c:pt idx="29">
                  <c:v>2405.2620000000002</c:v>
                </c:pt>
                <c:pt idx="30">
                  <c:v>3160.9645199999995</c:v>
                </c:pt>
                <c:pt idx="31">
                  <c:v>3502.6199599999991</c:v>
                </c:pt>
                <c:pt idx="32">
                  <c:v>3489.4036799999994</c:v>
                </c:pt>
                <c:pt idx="33">
                  <c:v>3724.4655000000002</c:v>
                </c:pt>
                <c:pt idx="34">
                  <c:v>3817.795799999999</c:v>
                </c:pt>
                <c:pt idx="35">
                  <c:v>4041.1637699999997</c:v>
                </c:pt>
                <c:pt idx="36">
                  <c:v>4147.8784199999991</c:v>
                </c:pt>
                <c:pt idx="37">
                  <c:v>3937.6160999999997</c:v>
                </c:pt>
                <c:pt idx="38">
                  <c:v>4011.5353999999998</c:v>
                </c:pt>
                <c:pt idx="39">
                  <c:v>5435.5</c:v>
                </c:pt>
                <c:pt idx="40">
                  <c:v>4910</c:v>
                </c:pt>
                <c:pt idx="41">
                  <c:v>4748.0999999999995</c:v>
                </c:pt>
                <c:pt idx="42">
                  <c:v>4887.4000000000005</c:v>
                </c:pt>
                <c:pt idx="43">
                  <c:v>4741.7</c:v>
                </c:pt>
                <c:pt idx="44">
                  <c:v>5261.1</c:v>
                </c:pt>
                <c:pt idx="45">
                  <c:v>5806</c:v>
                </c:pt>
                <c:pt idx="46">
                  <c:v>5878</c:v>
                </c:pt>
                <c:pt idx="47">
                  <c:v>5762</c:v>
                </c:pt>
                <c:pt idx="48">
                  <c:v>5749.4</c:v>
                </c:pt>
                <c:pt idx="49">
                  <c:v>5544.5</c:v>
                </c:pt>
                <c:pt idx="50">
                  <c:v>5727.9</c:v>
                </c:pt>
                <c:pt idx="51">
                  <c:v>5483.6</c:v>
                </c:pt>
                <c:pt idx="52">
                  <c:v>5432.5</c:v>
                </c:pt>
                <c:pt idx="53">
                  <c:v>5455.4</c:v>
                </c:pt>
                <c:pt idx="54">
                  <c:v>5287</c:v>
                </c:pt>
                <c:pt idx="55">
                  <c:v>5112.3</c:v>
                </c:pt>
                <c:pt idx="56">
                  <c:v>4867.8</c:v>
                </c:pt>
                <c:pt idx="57">
                  <c:v>4838.8372391187986</c:v>
                </c:pt>
                <c:pt idx="58">
                  <c:v>4243.2247167565656</c:v>
                </c:pt>
                <c:pt idx="59">
                  <c:v>4531.0413317797984</c:v>
                </c:pt>
                <c:pt idx="60">
                  <c:v>4327.4016043905467</c:v>
                </c:pt>
                <c:pt idx="61">
                  <c:v>4344.1745824367927</c:v>
                </c:pt>
                <c:pt idx="62">
                  <c:v>4446.4675166765255</c:v>
                </c:pt>
                <c:pt idx="63">
                  <c:v>4123.3538580979739</c:v>
                </c:pt>
                <c:pt idx="64">
                  <c:v>4263.3088368605377</c:v>
                </c:pt>
                <c:pt idx="65">
                  <c:v>4637.870263244994</c:v>
                </c:pt>
                <c:pt idx="66">
                  <c:v>4753.5570000000007</c:v>
                </c:pt>
                <c:pt idx="67">
                  <c:v>4657.2369184265208</c:v>
                </c:pt>
                <c:pt idx="68">
                  <c:v>5038.6963637417375</c:v>
                </c:pt>
                <c:pt idx="69">
                  <c:v>5108.7200785277382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0-4F36-BC11-65A39A45546E}"/>
            </c:ext>
          </c:extLst>
        </c:ser>
        <c:ser>
          <c:idx val="1"/>
          <c:order val="1"/>
          <c:tx>
            <c:strRef>
              <c:f>'12.2'!$L$4:$M$4</c:f>
              <c:strCache>
                <c:ptCount val="1"/>
                <c:pt idx="0">
                  <c:v>MO+DOM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('12.2'!$A$6:$A$45,'12.2'!$A$50:$A$79)</c:f>
              <c:numCache>
                <c:formatCode>General</c:formatCode>
                <c:ptCount val="70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  <c:pt idx="67">
                  <c:v>2018</c:v>
                </c:pt>
                <c:pt idx="68">
                  <c:v>2019</c:v>
                </c:pt>
                <c:pt idx="69">
                  <c:v>2020</c:v>
                </c:pt>
              </c:numCache>
            </c:numRef>
          </c:cat>
          <c:val>
            <c:numRef>
              <c:f>('12.2'!$L$6:$L$45,'12.2'!$L$50:$L$79)</c:f>
              <c:numCache>
                <c:formatCode>#,##0.0</c:formatCode>
                <c:ptCount val="70"/>
                <c:pt idx="0">
                  <c:v>0.28399999999999997</c:v>
                </c:pt>
                <c:pt idx="1">
                  <c:v>0.79600000000000004</c:v>
                </c:pt>
                <c:pt idx="2">
                  <c:v>1.008</c:v>
                </c:pt>
                <c:pt idx="3">
                  <c:v>1.3149999999999999</c:v>
                </c:pt>
                <c:pt idx="4">
                  <c:v>1.302</c:v>
                </c:pt>
                <c:pt idx="5">
                  <c:v>2.2329999999999997</c:v>
                </c:pt>
                <c:pt idx="6">
                  <c:v>2.2919999999999998</c:v>
                </c:pt>
                <c:pt idx="7">
                  <c:v>2.9969999999999999</c:v>
                </c:pt>
                <c:pt idx="8">
                  <c:v>4.4260000000000002</c:v>
                </c:pt>
                <c:pt idx="9">
                  <c:v>6.8469999999999995</c:v>
                </c:pt>
                <c:pt idx="10">
                  <c:v>10.905000000000001</c:v>
                </c:pt>
                <c:pt idx="11">
                  <c:v>14.728</c:v>
                </c:pt>
                <c:pt idx="12">
                  <c:v>17.751000000000001</c:v>
                </c:pt>
                <c:pt idx="13">
                  <c:v>19.286999999999999</c:v>
                </c:pt>
                <c:pt idx="14">
                  <c:v>18.893999999999998</c:v>
                </c:pt>
                <c:pt idx="15">
                  <c:v>19.724999999999998</c:v>
                </c:pt>
                <c:pt idx="16">
                  <c:v>23.899000000000001</c:v>
                </c:pt>
                <c:pt idx="17">
                  <c:v>27.957000000000001</c:v>
                </c:pt>
                <c:pt idx="18">
                  <c:v>37.753999999999998</c:v>
                </c:pt>
                <c:pt idx="19">
                  <c:v>47.594999999999999</c:v>
                </c:pt>
                <c:pt idx="20">
                  <c:v>63.193999999999996</c:v>
                </c:pt>
                <c:pt idx="21">
                  <c:v>83.772999999999996</c:v>
                </c:pt>
                <c:pt idx="22">
                  <c:v>117.35300000000001</c:v>
                </c:pt>
                <c:pt idx="23">
                  <c:v>146.839</c:v>
                </c:pt>
                <c:pt idx="24">
                  <c:v>189.26500000000001</c:v>
                </c:pt>
                <c:pt idx="25">
                  <c:v>257.50299999999999</c:v>
                </c:pt>
                <c:pt idx="26">
                  <c:v>283.69499999999999</c:v>
                </c:pt>
                <c:pt idx="27">
                  <c:v>372.95400000000001</c:v>
                </c:pt>
                <c:pt idx="28">
                  <c:v>430.78100000000001</c:v>
                </c:pt>
                <c:pt idx="29">
                  <c:v>505.26299999999998</c:v>
                </c:pt>
                <c:pt idx="30">
                  <c:v>637.53753000000017</c:v>
                </c:pt>
                <c:pt idx="31">
                  <c:v>708.15682000000004</c:v>
                </c:pt>
                <c:pt idx="32">
                  <c:v>761.16894000000013</c:v>
                </c:pt>
                <c:pt idx="33">
                  <c:v>891.44474999999977</c:v>
                </c:pt>
                <c:pt idx="34">
                  <c:v>1027.8680999999999</c:v>
                </c:pt>
                <c:pt idx="35">
                  <c:v>1099.7775599999995</c:v>
                </c:pt>
                <c:pt idx="36">
                  <c:v>1251.9842999999998</c:v>
                </c:pt>
                <c:pt idx="37">
                  <c:v>1198.4049</c:v>
                </c:pt>
                <c:pt idx="38">
                  <c:v>1217.6933999999999</c:v>
                </c:pt>
                <c:pt idx="39">
                  <c:v>1586.2</c:v>
                </c:pt>
                <c:pt idx="40">
                  <c:v>1821.9</c:v>
                </c:pt>
                <c:pt idx="41">
                  <c:v>1808.1</c:v>
                </c:pt>
                <c:pt idx="42">
                  <c:v>2002.5</c:v>
                </c:pt>
                <c:pt idx="43">
                  <c:v>2076.1999999999998</c:v>
                </c:pt>
                <c:pt idx="44">
                  <c:v>2666.2</c:v>
                </c:pt>
                <c:pt idx="45">
                  <c:v>3350.8</c:v>
                </c:pt>
                <c:pt idx="46">
                  <c:v>3359.1</c:v>
                </c:pt>
                <c:pt idx="47">
                  <c:v>3490.8</c:v>
                </c:pt>
                <c:pt idx="48">
                  <c:v>3612.5</c:v>
                </c:pt>
                <c:pt idx="49">
                  <c:v>3526.2</c:v>
                </c:pt>
                <c:pt idx="50">
                  <c:v>4042.5</c:v>
                </c:pt>
                <c:pt idx="51">
                  <c:v>3951.4</c:v>
                </c:pt>
                <c:pt idx="52">
                  <c:v>4165.3999999999996</c:v>
                </c:pt>
                <c:pt idx="53">
                  <c:v>4102</c:v>
                </c:pt>
                <c:pt idx="54">
                  <c:v>4089.3</c:v>
                </c:pt>
                <c:pt idx="55">
                  <c:v>3985.1</c:v>
                </c:pt>
                <c:pt idx="56">
                  <c:v>3614.1</c:v>
                </c:pt>
                <c:pt idx="57">
                  <c:v>3666.3532233074229</c:v>
                </c:pt>
                <c:pt idx="58">
                  <c:v>3700.6866921180181</c:v>
                </c:pt>
                <c:pt idx="59">
                  <c:v>4270.9782124641279</c:v>
                </c:pt>
                <c:pt idx="60">
                  <c:v>3603.7620869927123</c:v>
                </c:pt>
                <c:pt idx="61">
                  <c:v>3665.6446064333522</c:v>
                </c:pt>
                <c:pt idx="62">
                  <c:v>3677.9811502191787</c:v>
                </c:pt>
                <c:pt idx="63">
                  <c:v>2979.7533569385932</c:v>
                </c:pt>
                <c:pt idx="64">
                  <c:v>3228.2989758991798</c:v>
                </c:pt>
                <c:pt idx="65">
                  <c:v>3521.1426151840242</c:v>
                </c:pt>
                <c:pt idx="66">
                  <c:v>3666.0260340930563</c:v>
                </c:pt>
                <c:pt idx="67">
                  <c:v>3393.5568736284004</c:v>
                </c:pt>
                <c:pt idx="68">
                  <c:v>3374.7097009646914</c:v>
                </c:pt>
                <c:pt idx="69">
                  <c:v>3443.2705074335531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0-4F36-BC11-65A39A455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664384"/>
        <c:axId val="179665920"/>
      </c:lineChart>
      <c:catAx>
        <c:axId val="17966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79665920"/>
        <c:crosses val="autoZero"/>
        <c:auto val="1"/>
        <c:lblAlgn val="ctr"/>
        <c:lblOffset val="100"/>
        <c:tickLblSkip val="3"/>
        <c:noMultiLvlLbl val="0"/>
      </c:catAx>
      <c:valAx>
        <c:axId val="179665920"/>
        <c:scaling>
          <c:orientation val="minMax"/>
          <c:max val="6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mil. m</a:t>
                </a:r>
                <a:r>
                  <a:rPr lang="en-US" b="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1.3206583007969775E-2"/>
              <c:y val="0.3685591125926777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79664384"/>
        <c:crosses val="autoZero"/>
        <c:crossBetween val="between"/>
        <c:majorUnit val="500"/>
      </c:valAx>
    </c:plotArea>
    <c:legend>
      <c:legendPos val="b"/>
      <c:layout>
        <c:manualLayout>
          <c:xMode val="edge"/>
          <c:yMode val="edge"/>
          <c:x val="0.31678344885888177"/>
          <c:y val="0.90392041201035433"/>
          <c:w val="0.4234853093694414"/>
          <c:h val="6.760441352597915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73162729658792"/>
          <c:y val="3.1214495688209883E-2"/>
          <c:w val="0.83206343365957758"/>
          <c:h val="0.838230554624146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'3.5'!$L$28</c:f>
              <c:strCache>
                <c:ptCount val="1"/>
                <c:pt idx="0">
                  <c:v>Německo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</c:spPr>
          <c:invertIfNegative val="0"/>
          <c:cat>
            <c:numRef>
              <c:f>'3.5'!$K$29:$K$38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'3.5'!$L$29:$L$38</c:f>
              <c:numCache>
                <c:formatCode>0</c:formatCode>
                <c:ptCount val="10"/>
                <c:pt idx="0">
                  <c:v>26966.557255150732</c:v>
                </c:pt>
                <c:pt idx="1">
                  <c:v>24407.6957</c:v>
                </c:pt>
                <c:pt idx="2">
                  <c:v>28960.214886600494</c:v>
                </c:pt>
                <c:pt idx="3">
                  <c:v>19445.680430693461</c:v>
                </c:pt>
                <c:pt idx="4">
                  <c:v>17255.655977554401</c:v>
                </c:pt>
                <c:pt idx="5">
                  <c:v>23167.632847425382</c:v>
                </c:pt>
                <c:pt idx="6">
                  <c:v>22628.825565408137</c:v>
                </c:pt>
                <c:pt idx="7">
                  <c:v>27888.889671508878</c:v>
                </c:pt>
                <c:pt idx="8">
                  <c:v>21639.0589693006</c:v>
                </c:pt>
                <c:pt idx="9">
                  <c:v>21512.656190526432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BB-42CF-9281-F4D71C0CB4A8}"/>
            </c:ext>
          </c:extLst>
        </c:ser>
        <c:ser>
          <c:idx val="1"/>
          <c:order val="1"/>
          <c:tx>
            <c:strRef>
              <c:f>'3.5'!$M$28</c:f>
              <c:strCache>
                <c:ptCount val="1"/>
                <c:pt idx="0">
                  <c:v>Slovensko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numRef>
              <c:f>'3.5'!$K$29:$K$38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'3.5'!$M$29:$M$38</c:f>
              <c:numCache>
                <c:formatCode>0</c:formatCode>
                <c:ptCount val="10"/>
                <c:pt idx="0">
                  <c:v>2600.6677683756993</c:v>
                </c:pt>
                <c:pt idx="1">
                  <c:v>7260.0204999999987</c:v>
                </c:pt>
                <c:pt idx="2">
                  <c:v>5522.0406468739557</c:v>
                </c:pt>
                <c:pt idx="3">
                  <c:v>9425.6564325856016</c:v>
                </c:pt>
                <c:pt idx="4">
                  <c:v>10934.865928601199</c:v>
                </c:pt>
                <c:pt idx="5">
                  <c:v>2677.8833210831585</c:v>
                </c:pt>
                <c:pt idx="6">
                  <c:v>3372.3352705981647</c:v>
                </c:pt>
                <c:pt idx="7">
                  <c:v>3504.9724200865076</c:v>
                </c:pt>
                <c:pt idx="8">
                  <c:v>4514.3007740475196</c:v>
                </c:pt>
                <c:pt idx="9">
                  <c:v>14040.645148222386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BB-42CF-9281-F4D71C0CB4A8}"/>
            </c:ext>
          </c:extLst>
        </c:ser>
        <c:ser>
          <c:idx val="2"/>
          <c:order val="2"/>
          <c:tx>
            <c:strRef>
              <c:f>'3.5'!$N$28</c:f>
              <c:strCache>
                <c:ptCount val="1"/>
                <c:pt idx="0">
                  <c:v>Polsko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cat>
            <c:numRef>
              <c:f>'3.5'!$K$29:$K$38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'3.5'!$N$29:$N$38</c:f>
              <c:numCache>
                <c:formatCode>0</c:formatCode>
                <c:ptCount val="10"/>
                <c:pt idx="0">
                  <c:v>223.72019299999999</c:v>
                </c:pt>
                <c:pt idx="1">
                  <c:v>599.99756932540424</c:v>
                </c:pt>
                <c:pt idx="2">
                  <c:v>595.20243089382916</c:v>
                </c:pt>
                <c:pt idx="3">
                  <c:v>420.06924781095051</c:v>
                </c:pt>
                <c:pt idx="4">
                  <c:v>17.349299321276735</c:v>
                </c:pt>
                <c:pt idx="5">
                  <c:v>6.0604394373939252</c:v>
                </c:pt>
                <c:pt idx="6">
                  <c:v>118.0526715530339</c:v>
                </c:pt>
                <c:pt idx="7">
                  <c:v>366.61712195014911</c:v>
                </c:pt>
                <c:pt idx="8">
                  <c:v>439.69134445561298</c:v>
                </c:pt>
                <c:pt idx="9">
                  <c:v>338.30203133648109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BB-42CF-9281-F4D71C0CB4A8}"/>
            </c:ext>
          </c:extLst>
        </c:ser>
        <c:ser>
          <c:idx val="3"/>
          <c:order val="3"/>
          <c:tx>
            <c:strRef>
              <c:f>'3.5'!$O$28</c:f>
              <c:strCache>
                <c:ptCount val="1"/>
                <c:pt idx="0">
                  <c:v>Rakousko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</c:spPr>
          <c:invertIfNegative val="0"/>
          <c:cat>
            <c:numRef>
              <c:f>'3.5'!$K$29:$K$38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'3.5'!$O$29:$O$38</c:f>
              <c:numCache>
                <c:formatCode>0</c:formatCode>
                <c:ptCount val="10"/>
                <c:pt idx="0">
                  <c:v>51.685902453737484</c:v>
                </c:pt>
                <c:pt idx="1">
                  <c:v>6.7504306745899756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0.90380112489671616</c:v>
                </c:pt>
                <c:pt idx="7">
                  <c:v>1.295345231527778</c:v>
                </c:pt>
                <c:pt idx="8">
                  <c:v>0.89223144585704395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BB-42CF-9281-F4D71C0CB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63297152"/>
        <c:axId val="163298688"/>
      </c:barChart>
      <c:catAx>
        <c:axId val="16329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3298688"/>
        <c:crosses val="autoZero"/>
        <c:auto val="1"/>
        <c:lblAlgn val="ctr"/>
        <c:lblOffset val="100"/>
        <c:noMultiLvlLbl val="0"/>
      </c:catAx>
      <c:valAx>
        <c:axId val="163298688"/>
        <c:scaling>
          <c:orientation val="minMax"/>
          <c:max val="4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mil. m</a:t>
                </a:r>
                <a:r>
                  <a:rPr lang="en-US" b="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9.3286074088163359E-4"/>
              <c:y val="0.3368769644535173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632971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336671321121586E-2"/>
          <c:y val="4.8888888888888891E-2"/>
          <c:w val="0.93219106165889531"/>
          <c:h val="0.86010323709536307"/>
        </c:manualLayout>
      </c:layout>
      <c:lineChart>
        <c:grouping val="standard"/>
        <c:varyColors val="0"/>
        <c:ser>
          <c:idx val="0"/>
          <c:order val="0"/>
          <c:tx>
            <c:strRef>
              <c:f>'12.3'!$A$26</c:f>
              <c:strCache>
                <c:ptCount val="1"/>
                <c:pt idx="0">
                  <c:v>rok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circle"/>
            <c:size val="8"/>
            <c:spPr>
              <a:solidFill>
                <a:schemeClr val="bg2">
                  <a:lumMod val="25000"/>
                </a:schemeClr>
              </a:solidFill>
              <a:ln>
                <a:solidFill>
                  <a:schemeClr val="bg1"/>
                </a:solidFill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B70-43BC-A6C1-4EB6902FBBF9}"/>
              </c:ext>
            </c:extLst>
          </c:dPt>
          <c:dPt>
            <c:idx val="1"/>
            <c:bubble3D val="0"/>
            <c:spPr>
              <a:ln>
                <a:solidFill>
                  <a:schemeClr val="bg2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2-FB70-43BC-A6C1-4EB6902FBBF9}"/>
              </c:ext>
            </c:extLst>
          </c:dPt>
          <c:dPt>
            <c:idx val="2"/>
            <c:bubble3D val="0"/>
            <c:spPr>
              <a:ln>
                <a:solidFill>
                  <a:schemeClr val="bg2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4-FB70-43BC-A6C1-4EB6902FBBF9}"/>
              </c:ext>
            </c:extLst>
          </c:dPt>
          <c:dPt>
            <c:idx val="3"/>
            <c:bubble3D val="0"/>
            <c:spPr>
              <a:ln>
                <a:solidFill>
                  <a:schemeClr val="bg2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6-FB70-43BC-A6C1-4EB6902FBBF9}"/>
              </c:ext>
            </c:extLst>
          </c:dPt>
          <c:dPt>
            <c:idx val="4"/>
            <c:bubble3D val="0"/>
            <c:spPr>
              <a:ln>
                <a:solidFill>
                  <a:schemeClr val="bg2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FB70-43BC-A6C1-4EB6902FBBF9}"/>
              </c:ext>
            </c:extLst>
          </c:dPt>
          <c:dPt>
            <c:idx val="5"/>
            <c:bubble3D val="0"/>
            <c:spPr>
              <a:ln>
                <a:solidFill>
                  <a:schemeClr val="bg2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A-FB70-43BC-A6C1-4EB6902FBBF9}"/>
              </c:ext>
            </c:extLst>
          </c:dPt>
          <c:dPt>
            <c:idx val="6"/>
            <c:bubble3D val="0"/>
            <c:spPr>
              <a:ln>
                <a:solidFill>
                  <a:schemeClr val="bg2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C-FB70-43BC-A6C1-4EB6902FBBF9}"/>
              </c:ext>
            </c:extLst>
          </c:dPt>
          <c:dPt>
            <c:idx val="7"/>
            <c:bubble3D val="0"/>
            <c:spPr>
              <a:ln>
                <a:solidFill>
                  <a:schemeClr val="bg2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E-FB70-43BC-A6C1-4EB6902FBBF9}"/>
              </c:ext>
            </c:extLst>
          </c:dPt>
          <c:dPt>
            <c:idx val="8"/>
            <c:bubble3D val="0"/>
            <c:spPr>
              <a:ln>
                <a:solidFill>
                  <a:schemeClr val="bg2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0-FB70-43BC-A6C1-4EB6902FBBF9}"/>
              </c:ext>
            </c:extLst>
          </c:dPt>
          <c:dPt>
            <c:idx val="9"/>
            <c:bubble3D val="0"/>
            <c:spPr>
              <a:ln>
                <a:solidFill>
                  <a:schemeClr val="bg2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2-FB70-43BC-A6C1-4EB6902FBBF9}"/>
              </c:ext>
            </c:extLst>
          </c:dPt>
          <c:dPt>
            <c:idx val="10"/>
            <c:bubble3D val="0"/>
            <c:spPr>
              <a:ln>
                <a:solidFill>
                  <a:schemeClr val="bg2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4-FB70-43BC-A6C1-4EB6902FBBF9}"/>
              </c:ext>
            </c:extLst>
          </c:dPt>
          <c:dPt>
            <c:idx val="11"/>
            <c:bubble3D val="0"/>
            <c:spPr>
              <a:ln>
                <a:solidFill>
                  <a:schemeClr val="bg2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6-FB70-43BC-A6C1-4EB6902FBBF9}"/>
              </c:ext>
            </c:extLst>
          </c:dPt>
          <c:dPt>
            <c:idx val="12"/>
            <c:bubble3D val="0"/>
            <c:spPr>
              <a:ln>
                <a:solidFill>
                  <a:schemeClr val="bg2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8-FB70-43BC-A6C1-4EB6902FBBF9}"/>
              </c:ext>
            </c:extLst>
          </c:dPt>
          <c:dPt>
            <c:idx val="13"/>
            <c:bubble3D val="0"/>
            <c:spPr>
              <a:ln>
                <a:solidFill>
                  <a:schemeClr val="bg2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A-FB70-43BC-A6C1-4EB6902FBBF9}"/>
              </c:ext>
            </c:extLst>
          </c:dPt>
          <c:dPt>
            <c:idx val="14"/>
            <c:bubble3D val="0"/>
            <c:spPr>
              <a:ln>
                <a:solidFill>
                  <a:schemeClr val="bg2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C-FB70-43BC-A6C1-4EB6902FBBF9}"/>
              </c:ext>
            </c:extLst>
          </c:dPt>
          <c:dPt>
            <c:idx val="15"/>
            <c:bubble3D val="0"/>
            <c:spPr>
              <a:ln>
                <a:solidFill>
                  <a:schemeClr val="bg2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E-FB70-43BC-A6C1-4EB6902FBBF9}"/>
              </c:ext>
            </c:extLst>
          </c:dPt>
          <c:dPt>
            <c:idx val="16"/>
            <c:bubble3D val="0"/>
            <c:spPr>
              <a:ln>
                <a:solidFill>
                  <a:schemeClr val="bg2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0-FB70-43BC-A6C1-4EB6902FBBF9}"/>
              </c:ext>
            </c:extLst>
          </c:dPt>
          <c:dPt>
            <c:idx val="17"/>
            <c:bubble3D val="0"/>
            <c:spPr>
              <a:ln>
                <a:solidFill>
                  <a:schemeClr val="bg2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2-FB70-43BC-A6C1-4EB6902FBBF9}"/>
              </c:ext>
            </c:extLst>
          </c:dPt>
          <c:dPt>
            <c:idx val="18"/>
            <c:bubble3D val="0"/>
            <c:spPr>
              <a:ln>
                <a:solidFill>
                  <a:schemeClr val="bg2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4-FB70-43BC-A6C1-4EB6902FBBF9}"/>
              </c:ext>
            </c:extLst>
          </c:dPt>
          <c:dPt>
            <c:idx val="19"/>
            <c:bubble3D val="0"/>
            <c:spPr>
              <a:ln>
                <a:solidFill>
                  <a:schemeClr val="bg2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6-FB70-43BC-A6C1-4EB6902FBBF9}"/>
              </c:ext>
            </c:extLst>
          </c:dPt>
          <c:dPt>
            <c:idx val="20"/>
            <c:bubble3D val="0"/>
            <c:spPr>
              <a:ln>
                <a:solidFill>
                  <a:schemeClr val="bg2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8-FB70-43BC-A6C1-4EB6902FBBF9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29-FB70-43BC-A6C1-4EB6902FBBF9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2A-FB70-43BC-A6C1-4EB6902FBBF9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2B-FB70-43BC-A6C1-4EB6902FBBF9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2C-FB70-43BC-A6C1-4EB6902FBBF9}"/>
              </c:ext>
            </c:extLst>
          </c:dPt>
          <c:dPt>
            <c:idx val="25"/>
            <c:bubble3D val="0"/>
            <c:spPr>
              <a:ln>
                <a:solidFill>
                  <a:schemeClr val="bg2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E-FB70-43BC-A6C1-4EB6902FBBF9}"/>
              </c:ext>
            </c:extLst>
          </c:dPt>
          <c:dPt>
            <c:idx val="26"/>
            <c:bubble3D val="0"/>
            <c:spPr>
              <a:ln>
                <a:solidFill>
                  <a:schemeClr val="bg2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30-FB70-43BC-A6C1-4EB6902FBBF9}"/>
              </c:ext>
            </c:extLst>
          </c:dPt>
          <c:dPt>
            <c:idx val="27"/>
            <c:bubble3D val="0"/>
            <c:spPr>
              <a:ln>
                <a:solidFill>
                  <a:schemeClr val="bg2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32-FB70-43BC-A6C1-4EB6902FBBF9}"/>
              </c:ext>
            </c:extLst>
          </c:dPt>
          <c:dPt>
            <c:idx val="28"/>
            <c:bubble3D val="0"/>
            <c:spPr>
              <a:ln>
                <a:solidFill>
                  <a:schemeClr val="bg2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34-FB70-43BC-A6C1-4EB6902FBBF9}"/>
              </c:ext>
            </c:extLst>
          </c:dPt>
          <c:dPt>
            <c:idx val="29"/>
            <c:bubble3D val="0"/>
            <c:spPr>
              <a:ln>
                <a:solidFill>
                  <a:schemeClr val="bg2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36-FB70-43BC-A6C1-4EB6902FBBF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'12.3'!$B$25:$AE$25</c:f>
              <c:numCache>
                <c:formatCode>0</c:formatCode>
                <c:ptCount val="30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</c:numCache>
            </c:numRef>
          </c:cat>
          <c:val>
            <c:numRef>
              <c:f>'12.3'!$B$26:$AE$26</c:f>
              <c:numCache>
                <c:formatCode>0.0</c:formatCode>
                <c:ptCount val="30"/>
                <c:pt idx="0">
                  <c:v>7.6666666666666652</c:v>
                </c:pt>
                <c:pt idx="1">
                  <c:v>9.0916666666666668</c:v>
                </c:pt>
                <c:pt idx="2">
                  <c:v>8.0583333333333318</c:v>
                </c:pt>
                <c:pt idx="3">
                  <c:v>9.3416666666666668</c:v>
                </c:pt>
                <c:pt idx="4">
                  <c:v>8.2916666666666661</c:v>
                </c:pt>
                <c:pt idx="5">
                  <c:v>6.6416666666666666</c:v>
                </c:pt>
                <c:pt idx="6">
                  <c:v>7.9416666666666664</c:v>
                </c:pt>
                <c:pt idx="7">
                  <c:v>8.4749999999999996</c:v>
                </c:pt>
                <c:pt idx="8">
                  <c:v>8.6916666666666682</c:v>
                </c:pt>
                <c:pt idx="9">
                  <c:v>9.4916666666666671</c:v>
                </c:pt>
                <c:pt idx="10">
                  <c:v>8.1499999999999968</c:v>
                </c:pt>
                <c:pt idx="11">
                  <c:v>9.0083333333333346</c:v>
                </c:pt>
                <c:pt idx="12">
                  <c:v>8.5666666666666647</c:v>
                </c:pt>
                <c:pt idx="13">
                  <c:v>8.1994623655913959</c:v>
                </c:pt>
                <c:pt idx="14">
                  <c:v>8.0333333333333332</c:v>
                </c:pt>
                <c:pt idx="15">
                  <c:v>8.5416666666666679</c:v>
                </c:pt>
                <c:pt idx="16">
                  <c:v>9.4466666666666672</c:v>
                </c:pt>
                <c:pt idx="17">
                  <c:v>9.2516487455197147</c:v>
                </c:pt>
                <c:pt idx="18">
                  <c:v>8.7999999999999989</c:v>
                </c:pt>
                <c:pt idx="19">
                  <c:v>7.5933806963645667</c:v>
                </c:pt>
                <c:pt idx="20">
                  <c:v>8.8790898617511527</c:v>
                </c:pt>
                <c:pt idx="21">
                  <c:v>8.7181908911135846</c:v>
                </c:pt>
                <c:pt idx="22">
                  <c:v>8.2918759600614447</c:v>
                </c:pt>
                <c:pt idx="23">
                  <c:v>9.7440194572452654</c:v>
                </c:pt>
                <c:pt idx="24">
                  <c:v>9.7857552483358941</c:v>
                </c:pt>
                <c:pt idx="25">
                  <c:v>8.9722459037378375</c:v>
                </c:pt>
                <c:pt idx="26">
                  <c:v>8.8161872759856621</c:v>
                </c:pt>
                <c:pt idx="27">
                  <c:v>9.8751190476190462</c:v>
                </c:pt>
                <c:pt idx="28">
                  <c:v>9.7526875320020494</c:v>
                </c:pt>
                <c:pt idx="29">
                  <c:v>9.3390104966717846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FB70-43BC-A6C1-4EB6902FB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634496"/>
        <c:axId val="176648576"/>
      </c:lineChart>
      <c:catAx>
        <c:axId val="176634496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176648576"/>
        <c:crosses val="autoZero"/>
        <c:auto val="1"/>
        <c:lblAlgn val="ctr"/>
        <c:lblOffset val="100"/>
        <c:noMultiLvlLbl val="0"/>
      </c:catAx>
      <c:valAx>
        <c:axId val="176648576"/>
        <c:scaling>
          <c:orientation val="minMax"/>
          <c:min val="6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76634496"/>
        <c:crosses val="autoZero"/>
        <c:crossBetween val="midCat"/>
        <c:majorUnit val="0.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chart" Target="../charts/chart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4" Type="http://schemas.openxmlformats.org/officeDocument/2006/relationships/chart" Target="../charts/chart37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microsoft.com/office/2007/relationships/hdphoto" Target="../media/hdphoto1.wdp"/><Relationship Id="rId1" Type="http://schemas.openxmlformats.org/officeDocument/2006/relationships/image" Target="../media/image4.png"/><Relationship Id="rId4" Type="http://schemas.openxmlformats.org/officeDocument/2006/relationships/chart" Target="../charts/chart63.xml"/></Relationships>
</file>

<file path=xl/drawings/_rels/drawing31.xml.rels><?xml version="1.0" encoding="UTF-8" standalone="yes"?>
<Relationships xmlns="http://schemas.openxmlformats.org/package/2006/relationships"><Relationship Id="rId8" Type="http://schemas.microsoft.com/office/2007/relationships/hdphoto" Target="../media/hdphoto5.wdp"/><Relationship Id="rId3" Type="http://schemas.openxmlformats.org/officeDocument/2006/relationships/image" Target="../media/image6.png"/><Relationship Id="rId7" Type="http://schemas.openxmlformats.org/officeDocument/2006/relationships/image" Target="../media/image8.png"/><Relationship Id="rId2" Type="http://schemas.microsoft.com/office/2007/relationships/hdphoto" Target="../media/hdphoto2.wdp"/><Relationship Id="rId1" Type="http://schemas.openxmlformats.org/officeDocument/2006/relationships/image" Target="../media/image5.png"/><Relationship Id="rId6" Type="http://schemas.microsoft.com/office/2007/relationships/hdphoto" Target="../media/hdphoto4.wdp"/><Relationship Id="rId5" Type="http://schemas.openxmlformats.org/officeDocument/2006/relationships/image" Target="../media/image7.png"/><Relationship Id="rId10" Type="http://schemas.microsoft.com/office/2007/relationships/hdphoto" Target="../media/hdphoto6.wdp"/><Relationship Id="rId4" Type="http://schemas.microsoft.com/office/2007/relationships/hdphoto" Target="../media/hdphoto3.wdp"/><Relationship Id="rId9" Type="http://schemas.openxmlformats.org/officeDocument/2006/relationships/image" Target="../media/image9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9.xml"/><Relationship Id="rId1" Type="http://schemas.openxmlformats.org/officeDocument/2006/relationships/chart" Target="../charts/chart6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3.xml"/><Relationship Id="rId2" Type="http://schemas.openxmlformats.org/officeDocument/2006/relationships/chart" Target="../charts/chart72.xml"/><Relationship Id="rId1" Type="http://schemas.openxmlformats.org/officeDocument/2006/relationships/chart" Target="../charts/chart71.xml"/><Relationship Id="rId4" Type="http://schemas.openxmlformats.org/officeDocument/2006/relationships/chart" Target="../charts/chart74.xml"/></Relationships>
</file>

<file path=xl/drawings/_rels/drawing37.xml.rels><?xml version="1.0" encoding="UTF-8" standalone="yes"?>
<Relationships xmlns="http://schemas.openxmlformats.org/package/2006/relationships"><Relationship Id="rId8" Type="http://schemas.microsoft.com/office/2007/relationships/hdphoto" Target="../media/hdphoto10.wdp"/><Relationship Id="rId13" Type="http://schemas.openxmlformats.org/officeDocument/2006/relationships/image" Target="../media/image16.png"/><Relationship Id="rId18" Type="http://schemas.openxmlformats.org/officeDocument/2006/relationships/image" Target="../media/image19.png"/><Relationship Id="rId26" Type="http://schemas.openxmlformats.org/officeDocument/2006/relationships/image" Target="../media/image23.png"/><Relationship Id="rId3" Type="http://schemas.openxmlformats.org/officeDocument/2006/relationships/image" Target="../media/image11.png"/><Relationship Id="rId21" Type="http://schemas.microsoft.com/office/2007/relationships/hdphoto" Target="../media/hdphoto16.wdp"/><Relationship Id="rId7" Type="http://schemas.openxmlformats.org/officeDocument/2006/relationships/image" Target="../media/image13.png"/><Relationship Id="rId12" Type="http://schemas.microsoft.com/office/2007/relationships/hdphoto" Target="../media/hdphoto12.wdp"/><Relationship Id="rId17" Type="http://schemas.microsoft.com/office/2007/relationships/hdphoto" Target="../media/hdphoto14.wdp"/><Relationship Id="rId25" Type="http://schemas.microsoft.com/office/2007/relationships/hdphoto" Target="../media/hdphoto18.wdp"/><Relationship Id="rId2" Type="http://schemas.microsoft.com/office/2007/relationships/hdphoto" Target="../media/hdphoto7.wdp"/><Relationship Id="rId16" Type="http://schemas.openxmlformats.org/officeDocument/2006/relationships/image" Target="../media/image18.png"/><Relationship Id="rId20" Type="http://schemas.openxmlformats.org/officeDocument/2006/relationships/image" Target="../media/image20.png"/><Relationship Id="rId1" Type="http://schemas.openxmlformats.org/officeDocument/2006/relationships/image" Target="../media/image10.png"/><Relationship Id="rId6" Type="http://schemas.microsoft.com/office/2007/relationships/hdphoto" Target="../media/hdphoto9.wdp"/><Relationship Id="rId11" Type="http://schemas.openxmlformats.org/officeDocument/2006/relationships/image" Target="../media/image15.png"/><Relationship Id="rId24" Type="http://schemas.openxmlformats.org/officeDocument/2006/relationships/image" Target="../media/image22.png"/><Relationship Id="rId5" Type="http://schemas.openxmlformats.org/officeDocument/2006/relationships/image" Target="../media/image12.png"/><Relationship Id="rId15" Type="http://schemas.microsoft.com/office/2007/relationships/hdphoto" Target="../media/hdphoto13.wdp"/><Relationship Id="rId23" Type="http://schemas.microsoft.com/office/2007/relationships/hdphoto" Target="../media/hdphoto17.wdp"/><Relationship Id="rId10" Type="http://schemas.microsoft.com/office/2007/relationships/hdphoto" Target="../media/hdphoto11.wdp"/><Relationship Id="rId19" Type="http://schemas.microsoft.com/office/2007/relationships/hdphoto" Target="../media/hdphoto15.wdp"/><Relationship Id="rId4" Type="http://schemas.microsoft.com/office/2007/relationships/hdphoto" Target="../media/hdphoto8.wdp"/><Relationship Id="rId9" Type="http://schemas.openxmlformats.org/officeDocument/2006/relationships/image" Target="../media/image14.png"/><Relationship Id="rId14" Type="http://schemas.openxmlformats.org/officeDocument/2006/relationships/image" Target="../media/image17.png"/><Relationship Id="rId22" Type="http://schemas.openxmlformats.org/officeDocument/2006/relationships/image" Target="../media/image21.png"/><Relationship Id="rId27" Type="http://schemas.microsoft.com/office/2007/relationships/hdphoto" Target="../media/hdphoto19.wdp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8.xml"/><Relationship Id="rId2" Type="http://schemas.openxmlformats.org/officeDocument/2006/relationships/chart" Target="../charts/chart77.xml"/><Relationship Id="rId1" Type="http://schemas.openxmlformats.org/officeDocument/2006/relationships/chart" Target="../charts/chart76.xml"/><Relationship Id="rId6" Type="http://schemas.openxmlformats.org/officeDocument/2006/relationships/chart" Target="../charts/chart81.xml"/><Relationship Id="rId5" Type="http://schemas.openxmlformats.org/officeDocument/2006/relationships/chart" Target="../charts/chart80.xml"/><Relationship Id="rId4" Type="http://schemas.openxmlformats.org/officeDocument/2006/relationships/chart" Target="../charts/chart7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3.xml"/><Relationship Id="rId1" Type="http://schemas.openxmlformats.org/officeDocument/2006/relationships/chart" Target="../charts/chart82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4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7.xml"/><Relationship Id="rId2" Type="http://schemas.openxmlformats.org/officeDocument/2006/relationships/chart" Target="../charts/chart86.xml"/><Relationship Id="rId1" Type="http://schemas.openxmlformats.org/officeDocument/2006/relationships/chart" Target="../charts/chart85.xml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9.xml"/><Relationship Id="rId1" Type="http://schemas.openxmlformats.org/officeDocument/2006/relationships/chart" Target="../charts/chart88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0.xml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3890135</xdr:rowOff>
    </xdr:from>
    <xdr:to>
      <xdr:col>0</xdr:col>
      <xdr:colOff>2116575</xdr:colOff>
      <xdr:row>1</xdr:row>
      <xdr:rowOff>605844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9EF0364-CAAA-4F9C-9140-2D11440F0C3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95"/>
        <a:stretch/>
      </xdr:blipFill>
      <xdr:spPr bwMode="auto">
        <a:xfrm>
          <a:off x="28575" y="3890135"/>
          <a:ext cx="2088000" cy="128770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18</xdr:row>
      <xdr:rowOff>38100</xdr:rowOff>
    </xdr:from>
    <xdr:to>
      <xdr:col>5</xdr:col>
      <xdr:colOff>57149</xdr:colOff>
      <xdr:row>37</xdr:row>
      <xdr:rowOff>95250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104775</xdr:colOff>
      <xdr:row>18</xdr:row>
      <xdr:rowOff>47625</xdr:rowOff>
    </xdr:from>
    <xdr:to>
      <xdr:col>9</xdr:col>
      <xdr:colOff>762000</xdr:colOff>
      <xdr:row>37</xdr:row>
      <xdr:rowOff>104775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4</xdr:row>
      <xdr:rowOff>34290</xdr:rowOff>
    </xdr:from>
    <xdr:to>
      <xdr:col>17</xdr:col>
      <xdr:colOff>601980</xdr:colOff>
      <xdr:row>14</xdr:row>
      <xdr:rowOff>47625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28575</xdr:colOff>
      <xdr:row>14</xdr:row>
      <xdr:rowOff>38100</xdr:rowOff>
    </xdr:from>
    <xdr:to>
      <xdr:col>17</xdr:col>
      <xdr:colOff>617220</xdr:colOff>
      <xdr:row>26</xdr:row>
      <xdr:rowOff>182880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419100</xdr:colOff>
      <xdr:row>3</xdr:row>
      <xdr:rowOff>476250</xdr:rowOff>
    </xdr:from>
    <xdr:to>
      <xdr:col>11</xdr:col>
      <xdr:colOff>123825</xdr:colOff>
      <xdr:row>23</xdr:row>
      <xdr:rowOff>180975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247649</xdr:colOff>
      <xdr:row>4</xdr:row>
      <xdr:rowOff>27216</xdr:rowOff>
    </xdr:from>
    <xdr:to>
      <xdr:col>15</xdr:col>
      <xdr:colOff>332920</xdr:colOff>
      <xdr:row>12</xdr:row>
      <xdr:rowOff>190500</xdr:rowOff>
    </xdr:to>
    <xdr:graphicFrame macro="">
      <xdr:nvGraphicFramePr>
        <xdr:cNvPr id="12" name="Graf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238125</xdr:colOff>
      <xdr:row>15</xdr:row>
      <xdr:rowOff>19050</xdr:rowOff>
    </xdr:from>
    <xdr:to>
      <xdr:col>15</xdr:col>
      <xdr:colOff>323396</xdr:colOff>
      <xdr:row>24</xdr:row>
      <xdr:rowOff>172809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314325</xdr:colOff>
      <xdr:row>2</xdr:row>
      <xdr:rowOff>184784</xdr:rowOff>
    </xdr:from>
    <xdr:to>
      <xdr:col>16</xdr:col>
      <xdr:colOff>1181099</xdr:colOff>
      <xdr:row>11</xdr:row>
      <xdr:rowOff>186689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304799</xdr:colOff>
      <xdr:row>12</xdr:row>
      <xdr:rowOff>0</xdr:rowOff>
    </xdr:from>
    <xdr:to>
      <xdr:col>16</xdr:col>
      <xdr:colOff>1257298</xdr:colOff>
      <xdr:row>23</xdr:row>
      <xdr:rowOff>198120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32</xdr:row>
      <xdr:rowOff>71437</xdr:rowOff>
    </xdr:from>
    <xdr:to>
      <xdr:col>12</xdr:col>
      <xdr:colOff>409575</xdr:colOff>
      <xdr:row>46</xdr:row>
      <xdr:rowOff>85725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46</xdr:row>
      <xdr:rowOff>109538</xdr:rowOff>
    </xdr:from>
    <xdr:to>
      <xdr:col>13</xdr:col>
      <xdr:colOff>0</xdr:colOff>
      <xdr:row>57</xdr:row>
      <xdr:rowOff>104776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18</xdr:row>
      <xdr:rowOff>57150</xdr:rowOff>
    </xdr:from>
    <xdr:to>
      <xdr:col>12</xdr:col>
      <xdr:colOff>504825</xdr:colOff>
      <xdr:row>32</xdr:row>
      <xdr:rowOff>47625</xdr:rowOff>
    </xdr:to>
    <xdr:graphicFrame macro="">
      <xdr:nvGraphicFramePr>
        <xdr:cNvPr id="15" name="Graf 14"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281939</xdr:colOff>
      <xdr:row>21</xdr:row>
      <xdr:rowOff>0</xdr:rowOff>
    </xdr:from>
    <xdr:to>
      <xdr:col>12</xdr:col>
      <xdr:colOff>685800</xdr:colOff>
      <xdr:row>43</xdr:row>
      <xdr:rowOff>7620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40005</xdr:colOff>
      <xdr:row>21</xdr:row>
      <xdr:rowOff>133350</xdr:rowOff>
    </xdr:from>
    <xdr:to>
      <xdr:col>6</xdr:col>
      <xdr:colOff>268605</xdr:colOff>
      <xdr:row>43</xdr:row>
      <xdr:rowOff>57150</xdr:rowOff>
    </xdr:to>
    <xdr:graphicFrame macro="">
      <xdr:nvGraphicFramePr>
        <xdr:cNvPr id="15" name="Graf 14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76201</xdr:colOff>
      <xdr:row>44</xdr:row>
      <xdr:rowOff>0</xdr:rowOff>
    </xdr:from>
    <xdr:to>
      <xdr:col>8</xdr:col>
      <xdr:colOff>594360</xdr:colOff>
      <xdr:row>55</xdr:row>
      <xdr:rowOff>99060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15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20</xdr:row>
      <xdr:rowOff>138111</xdr:rowOff>
    </xdr:from>
    <xdr:to>
      <xdr:col>8</xdr:col>
      <xdr:colOff>609599</xdr:colOff>
      <xdr:row>40</xdr:row>
      <xdr:rowOff>180974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35</xdr:row>
      <xdr:rowOff>31749</xdr:rowOff>
    </xdr:from>
    <xdr:to>
      <xdr:col>11</xdr:col>
      <xdr:colOff>447675</xdr:colOff>
      <xdr:row>58</xdr:row>
      <xdr:rowOff>79374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723900</xdr:colOff>
      <xdr:row>53</xdr:row>
      <xdr:rowOff>0</xdr:rowOff>
    </xdr:from>
    <xdr:to>
      <xdr:col>6</xdr:col>
      <xdr:colOff>314325</xdr:colOff>
      <xdr:row>53</xdr:row>
      <xdr:rowOff>9526</xdr:rowOff>
    </xdr:to>
    <xdr:cxnSp macro="">
      <xdr:nvCxnSpPr>
        <xdr:cNvPr id="5" name="Přímá spojnice se šipkou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CxnSpPr/>
      </xdr:nvCxnSpPr>
      <xdr:spPr>
        <a:xfrm flipV="1">
          <a:off x="723900" y="9144000"/>
          <a:ext cx="2924175" cy="9526"/>
        </a:xfrm>
        <a:prstGeom prst="straightConnector1">
          <a:avLst/>
        </a:prstGeom>
        <a:ln w="15875">
          <a:solidFill>
            <a:schemeClr val="accent1">
              <a:lumMod val="7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57150</xdr:colOff>
      <xdr:row>17</xdr:row>
      <xdr:rowOff>33337</xdr:rowOff>
    </xdr:from>
    <xdr:to>
      <xdr:col>11</xdr:col>
      <xdr:colOff>466725</xdr:colOff>
      <xdr:row>35</xdr:row>
      <xdr:rowOff>61912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0.14559</cdr:x>
      <cdr:y>0.26412</cdr:y>
    </cdr:from>
    <cdr:to>
      <cdr:x>0.59357</cdr:x>
      <cdr:y>0.63166</cdr:y>
    </cdr:to>
    <cdr:cxnSp macro="">
      <cdr:nvCxnSpPr>
        <cdr:cNvPr id="3" name="Přímá spojnice 2">
          <a:extLst xmlns:a="http://schemas.openxmlformats.org/drawingml/2006/main">
            <a:ext uri="{FF2B5EF4-FFF2-40B4-BE49-F238E27FC236}">
              <a16:creationId xmlns:a16="http://schemas.microsoft.com/office/drawing/2014/main" id="{F61C53FE-A6C9-461D-A245-79DBE81B5091}"/>
            </a:ext>
          </a:extLst>
        </cdr:cNvPr>
        <cdr:cNvCxnSpPr/>
      </cdr:nvCxnSpPr>
      <cdr:spPr>
        <a:xfrm xmlns:a="http://schemas.openxmlformats.org/drawingml/2006/main">
          <a:off x="876892" y="1054094"/>
          <a:ext cx="2698158" cy="1466857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0.28895</cdr:x>
      <cdr:y>0.71674</cdr:y>
    </cdr:from>
    <cdr:to>
      <cdr:x>0.4688</cdr:x>
      <cdr:y>0.76143</cdr:y>
    </cdr:to>
    <cdr:sp macro="" textlink="">
      <cdr:nvSpPr>
        <cdr:cNvPr id="6" name="TextovéPole 5"/>
        <cdr:cNvSpPr txBox="1"/>
      </cdr:nvSpPr>
      <cdr:spPr>
        <a:xfrm xmlns:a="http://schemas.openxmlformats.org/drawingml/2006/main">
          <a:off x="1761439" y="2860504"/>
          <a:ext cx="1096366" cy="17835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cs-CZ" sz="800" i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topná sezóna</a:t>
          </a:r>
        </a:p>
      </cdr:txBody>
    </cdr:sp>
  </cdr:relSizeAnchor>
  <cdr:relSizeAnchor xmlns:cdr="http://schemas.openxmlformats.org/drawingml/2006/chartDrawing">
    <cdr:from>
      <cdr:x>0.59357</cdr:x>
      <cdr:y>0.63405</cdr:y>
    </cdr:from>
    <cdr:to>
      <cdr:x>0.86874</cdr:x>
      <cdr:y>0.64121</cdr:y>
    </cdr:to>
    <cdr:cxnSp macro="">
      <cdr:nvCxnSpPr>
        <cdr:cNvPr id="9" name="Přímá spojnice 3">
          <a:extLst xmlns:a="http://schemas.openxmlformats.org/drawingml/2006/main">
            <a:ext uri="{FF2B5EF4-FFF2-40B4-BE49-F238E27FC236}">
              <a16:creationId xmlns:a16="http://schemas.microsoft.com/office/drawing/2014/main" id="{802B8A59-0D79-4E44-8250-1A2949402006}"/>
            </a:ext>
          </a:extLst>
        </cdr:cNvPr>
        <cdr:cNvCxnSpPr/>
      </cdr:nvCxnSpPr>
      <cdr:spPr>
        <a:xfrm xmlns:a="http://schemas.openxmlformats.org/drawingml/2006/main">
          <a:off x="3575050" y="2530476"/>
          <a:ext cx="1657350" cy="28575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0.12347</cdr:x>
      <cdr:y>0.90931</cdr:y>
    </cdr:from>
    <cdr:to>
      <cdr:x>0.83281</cdr:x>
      <cdr:y>0.9642</cdr:y>
    </cdr:to>
    <cdr:sp macro="" textlink="">
      <cdr:nvSpPr>
        <cdr:cNvPr id="27" name="TextovéPole 26"/>
        <cdr:cNvSpPr txBox="1"/>
      </cdr:nvSpPr>
      <cdr:spPr>
        <a:xfrm xmlns:a="http://schemas.openxmlformats.org/drawingml/2006/main">
          <a:off x="752688" y="3629026"/>
          <a:ext cx="4324137" cy="21907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6350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800" i="1">
              <a:latin typeface="+mn-lt"/>
              <a:cs typeface="Arial" pitchFamily="34" charset="0"/>
            </a:rPr>
            <a:t>každý bod představuje jeden plynárenský den</a:t>
          </a:r>
        </a:p>
      </cdr:txBody>
    </cdr:sp>
  </cdr:relSizeAnchor>
  <cdr:relSizeAnchor xmlns:cdr="http://schemas.openxmlformats.org/drawingml/2006/chartDrawing">
    <cdr:from>
      <cdr:x>0.10726</cdr:x>
      <cdr:y>0.91979</cdr:y>
    </cdr:from>
    <cdr:to>
      <cdr:x>0.13074</cdr:x>
      <cdr:y>0.95555</cdr:y>
    </cdr:to>
    <cdr:sp macro="" textlink="">
      <cdr:nvSpPr>
        <cdr:cNvPr id="28" name="Ovál 27"/>
        <cdr:cNvSpPr/>
      </cdr:nvSpPr>
      <cdr:spPr>
        <a:xfrm xmlns:a="http://schemas.openxmlformats.org/drawingml/2006/main">
          <a:off x="653842" y="3670873"/>
          <a:ext cx="143134" cy="142718"/>
        </a:xfrm>
        <a:prstGeom xmlns:a="http://schemas.openxmlformats.org/drawingml/2006/main" prst="ellipse">
          <a:avLst/>
        </a:prstGeom>
        <a:solidFill xmlns:a="http://schemas.openxmlformats.org/drawingml/2006/main">
          <a:schemeClr val="accent1">
            <a:lumMod val="7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cs-CZ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37</xdr:row>
      <xdr:rowOff>47626</xdr:rowOff>
    </xdr:from>
    <xdr:to>
      <xdr:col>12</xdr:col>
      <xdr:colOff>0</xdr:colOff>
      <xdr:row>54</xdr:row>
      <xdr:rowOff>114301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6</xdr:row>
      <xdr:rowOff>57150</xdr:rowOff>
    </xdr:from>
    <xdr:to>
      <xdr:col>10</xdr:col>
      <xdr:colOff>390525</xdr:colOff>
      <xdr:row>14</xdr:row>
      <xdr:rowOff>147636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</xdr:colOff>
      <xdr:row>15</xdr:row>
      <xdr:rowOff>34636</xdr:rowOff>
    </xdr:from>
    <xdr:to>
      <xdr:col>10</xdr:col>
      <xdr:colOff>371475</xdr:colOff>
      <xdr:row>27</xdr:row>
      <xdr:rowOff>138545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114300</xdr:colOff>
      <xdr:row>28</xdr:row>
      <xdr:rowOff>47625</xdr:rowOff>
    </xdr:from>
    <xdr:to>
      <xdr:col>10</xdr:col>
      <xdr:colOff>381000</xdr:colOff>
      <xdr:row>36</xdr:row>
      <xdr:rowOff>138111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85725</xdr:colOff>
      <xdr:row>37</xdr:row>
      <xdr:rowOff>38099</xdr:rowOff>
    </xdr:from>
    <xdr:to>
      <xdr:col>10</xdr:col>
      <xdr:colOff>352425</xdr:colOff>
      <xdr:row>48</xdr:row>
      <xdr:rowOff>95249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624840</xdr:colOff>
      <xdr:row>5</xdr:row>
      <xdr:rowOff>54811</xdr:rowOff>
    </xdr:from>
    <xdr:to>
      <xdr:col>2</xdr:col>
      <xdr:colOff>106680</xdr:colOff>
      <xdr:row>5</xdr:row>
      <xdr:rowOff>527028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873961"/>
          <a:ext cx="815340" cy="472217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4</xdr:row>
      <xdr:rowOff>57150</xdr:rowOff>
    </xdr:from>
    <xdr:to>
      <xdr:col>10</xdr:col>
      <xdr:colOff>361950</xdr:colOff>
      <xdr:row>12</xdr:row>
      <xdr:rowOff>147636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</xdr:colOff>
      <xdr:row>13</xdr:row>
      <xdr:rowOff>142875</xdr:rowOff>
    </xdr:from>
    <xdr:to>
      <xdr:col>10</xdr:col>
      <xdr:colOff>361950</xdr:colOff>
      <xdr:row>25</xdr:row>
      <xdr:rowOff>42861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38101</xdr:colOff>
      <xdr:row>26</xdr:row>
      <xdr:rowOff>47625</xdr:rowOff>
    </xdr:from>
    <xdr:to>
      <xdr:col>10</xdr:col>
      <xdr:colOff>333376</xdr:colOff>
      <xdr:row>34</xdr:row>
      <xdr:rowOff>138111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28575</xdr:colOff>
      <xdr:row>35</xdr:row>
      <xdr:rowOff>57150</xdr:rowOff>
    </xdr:from>
    <xdr:to>
      <xdr:col>10</xdr:col>
      <xdr:colOff>352425</xdr:colOff>
      <xdr:row>46</xdr:row>
      <xdr:rowOff>152400</xdr:rowOff>
    </xdr:to>
    <xdr:graphicFrame macro="">
      <xdr:nvGraphicFramePr>
        <xdr:cNvPr id="12" name="Graf 11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16</xdr:row>
      <xdr:rowOff>76200</xdr:rowOff>
    </xdr:from>
    <xdr:to>
      <xdr:col>3</xdr:col>
      <xdr:colOff>523876</xdr:colOff>
      <xdr:row>26</xdr:row>
      <xdr:rowOff>76200</xdr:rowOff>
    </xdr:to>
    <xdr:cxnSp macro="">
      <xdr:nvCxnSpPr>
        <xdr:cNvPr id="3" name="Přímá spojnice se šipkou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CxnSpPr/>
      </xdr:nvCxnSpPr>
      <xdr:spPr>
        <a:xfrm flipH="1">
          <a:off x="3095625" y="4057650"/>
          <a:ext cx="9526" cy="2590800"/>
        </a:xfrm>
        <a:prstGeom prst="straightConnector1">
          <a:avLst/>
        </a:prstGeom>
        <a:ln w="5080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66675</xdr:colOff>
      <xdr:row>27</xdr:row>
      <xdr:rowOff>133350</xdr:rowOff>
    </xdr:from>
    <xdr:to>
      <xdr:col>4</xdr:col>
      <xdr:colOff>1000125</xdr:colOff>
      <xdr:row>27</xdr:row>
      <xdr:rowOff>133350</xdr:rowOff>
    </xdr:to>
    <xdr:cxnSp macro="">
      <xdr:nvCxnSpPr>
        <xdr:cNvPr id="4" name="Přímá spojnice se šipkou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CxnSpPr/>
      </xdr:nvCxnSpPr>
      <xdr:spPr>
        <a:xfrm>
          <a:off x="3390900" y="6200775"/>
          <a:ext cx="933450" cy="0"/>
        </a:xfrm>
        <a:prstGeom prst="straightConnector1">
          <a:avLst/>
        </a:prstGeom>
        <a:ln w="50800">
          <a:solidFill>
            <a:schemeClr val="tx2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523875</xdr:colOff>
      <xdr:row>28</xdr:row>
      <xdr:rowOff>47625</xdr:rowOff>
    </xdr:from>
    <xdr:to>
      <xdr:col>5</xdr:col>
      <xdr:colOff>533399</xdr:colOff>
      <xdr:row>31</xdr:row>
      <xdr:rowOff>95251</xdr:rowOff>
    </xdr:to>
    <xdr:cxnSp macro="">
      <xdr:nvCxnSpPr>
        <xdr:cNvPr id="5" name="Přímá spojnice se šipkou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CxnSpPr/>
      </xdr:nvCxnSpPr>
      <xdr:spPr>
        <a:xfrm flipV="1">
          <a:off x="4895850" y="6400800"/>
          <a:ext cx="9524" cy="962026"/>
        </a:xfrm>
        <a:prstGeom prst="straightConnector1">
          <a:avLst/>
        </a:prstGeom>
        <a:ln w="12700">
          <a:solidFill>
            <a:schemeClr val="accent2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542925</xdr:colOff>
      <xdr:row>24</xdr:row>
      <xdr:rowOff>38100</xdr:rowOff>
    </xdr:from>
    <xdr:to>
      <xdr:col>5</xdr:col>
      <xdr:colOff>542926</xdr:colOff>
      <xdr:row>26</xdr:row>
      <xdr:rowOff>104775</xdr:rowOff>
    </xdr:to>
    <xdr:cxnSp macro="">
      <xdr:nvCxnSpPr>
        <xdr:cNvPr id="6" name="Přímá spojnice se šipkou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CxnSpPr/>
      </xdr:nvCxnSpPr>
      <xdr:spPr>
        <a:xfrm>
          <a:off x="5219700" y="6038850"/>
          <a:ext cx="1" cy="638175"/>
        </a:xfrm>
        <a:prstGeom prst="straightConnector1">
          <a:avLst/>
        </a:prstGeom>
        <a:ln w="2540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47625</xdr:colOff>
      <xdr:row>10</xdr:row>
      <xdr:rowOff>76202</xdr:rowOff>
    </xdr:from>
    <xdr:to>
      <xdr:col>4</xdr:col>
      <xdr:colOff>523876</xdr:colOff>
      <xdr:row>14</xdr:row>
      <xdr:rowOff>133354</xdr:rowOff>
    </xdr:to>
    <xdr:cxnSp macro="">
      <xdr:nvCxnSpPr>
        <xdr:cNvPr id="10" name="Pravoúhlá spojnice 9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CxnSpPr/>
      </xdr:nvCxnSpPr>
      <xdr:spPr>
        <a:xfrm rot="5400000">
          <a:off x="3086100" y="2847977"/>
          <a:ext cx="1047752" cy="476251"/>
        </a:xfrm>
        <a:prstGeom prst="bentConnector3">
          <a:avLst>
            <a:gd name="adj1" fmla="val 100000"/>
          </a:avLst>
        </a:prstGeom>
        <a:ln w="50800">
          <a:solidFill>
            <a:schemeClr val="tx1">
              <a:lumMod val="75000"/>
              <a:lumOff val="2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1019173</xdr:colOff>
      <xdr:row>6</xdr:row>
      <xdr:rowOff>38100</xdr:rowOff>
    </xdr:from>
    <xdr:to>
      <xdr:col>2</xdr:col>
      <xdr:colOff>1000129</xdr:colOff>
      <xdr:row>14</xdr:row>
      <xdr:rowOff>133353</xdr:rowOff>
    </xdr:to>
    <xdr:cxnSp macro="">
      <xdr:nvCxnSpPr>
        <xdr:cNvPr id="11" name="Pravoúhlá spojnice 10">
          <a:extLst>
            <a:ext uri="{FF2B5EF4-FFF2-40B4-BE49-F238E27FC236}">
              <a16:creationId xmlns:a16="http://schemas.microsoft.com/office/drawing/2014/main" id="{00000000-0008-0000-1900-00000B000000}"/>
            </a:ext>
          </a:extLst>
        </xdr:cNvPr>
        <xdr:cNvCxnSpPr/>
      </xdr:nvCxnSpPr>
      <xdr:spPr>
        <a:xfrm rot="16200000" flipV="1">
          <a:off x="676274" y="2066924"/>
          <a:ext cx="2076453" cy="1028706"/>
        </a:xfrm>
        <a:prstGeom prst="bentConnector3">
          <a:avLst>
            <a:gd name="adj1" fmla="val 0"/>
          </a:avLst>
        </a:prstGeom>
        <a:ln w="50800">
          <a:solidFill>
            <a:schemeClr val="tx1">
              <a:lumMod val="75000"/>
              <a:lumOff val="2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</xdr:colOff>
      <xdr:row>10</xdr:row>
      <xdr:rowOff>57152</xdr:rowOff>
    </xdr:from>
    <xdr:to>
      <xdr:col>5</xdr:col>
      <xdr:colOff>485777</xdr:colOff>
      <xdr:row>15</xdr:row>
      <xdr:rowOff>142877</xdr:rowOff>
    </xdr:to>
    <xdr:cxnSp macro="">
      <xdr:nvCxnSpPr>
        <xdr:cNvPr id="12" name="Pravoúhlá spojnice 11">
          <a:extLst>
            <a:ext uri="{FF2B5EF4-FFF2-40B4-BE49-F238E27FC236}">
              <a16:creationId xmlns:a16="http://schemas.microsoft.com/office/drawing/2014/main" id="{00000000-0008-0000-1900-00000C000000}"/>
            </a:ext>
          </a:extLst>
        </xdr:cNvPr>
        <xdr:cNvCxnSpPr/>
      </xdr:nvCxnSpPr>
      <xdr:spPr>
        <a:xfrm rot="10800000" flipV="1">
          <a:off x="3352800" y="2543177"/>
          <a:ext cx="1504952" cy="1323975"/>
        </a:xfrm>
        <a:prstGeom prst="bentConnector3">
          <a:avLst>
            <a:gd name="adj1" fmla="val -633"/>
          </a:avLst>
        </a:prstGeom>
        <a:ln w="4445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38108</xdr:colOff>
      <xdr:row>16</xdr:row>
      <xdr:rowOff>76200</xdr:rowOff>
    </xdr:from>
    <xdr:to>
      <xdr:col>3</xdr:col>
      <xdr:colOff>114300</xdr:colOff>
      <xdr:row>18</xdr:row>
      <xdr:rowOff>123820</xdr:rowOff>
    </xdr:to>
    <xdr:cxnSp macro="">
      <xdr:nvCxnSpPr>
        <xdr:cNvPr id="14" name="Pravoúhlá spojnice 13">
          <a:extLst>
            <a:ext uri="{FF2B5EF4-FFF2-40B4-BE49-F238E27FC236}">
              <a16:creationId xmlns:a16="http://schemas.microsoft.com/office/drawing/2014/main" id="{00000000-0008-0000-1900-00000E000000}"/>
            </a:ext>
          </a:extLst>
        </xdr:cNvPr>
        <xdr:cNvCxnSpPr/>
      </xdr:nvCxnSpPr>
      <xdr:spPr>
        <a:xfrm rot="10800000" flipV="1">
          <a:off x="1571633" y="4057650"/>
          <a:ext cx="1123942" cy="542920"/>
        </a:xfrm>
        <a:prstGeom prst="bentConnector3">
          <a:avLst>
            <a:gd name="adj1" fmla="val 0"/>
          </a:avLst>
        </a:prstGeom>
        <a:ln w="12700">
          <a:solidFill>
            <a:schemeClr val="accent6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847725</xdr:colOff>
      <xdr:row>16</xdr:row>
      <xdr:rowOff>76200</xdr:rowOff>
    </xdr:from>
    <xdr:to>
      <xdr:col>4</xdr:col>
      <xdr:colOff>1019175</xdr:colOff>
      <xdr:row>19</xdr:row>
      <xdr:rowOff>133350</xdr:rowOff>
    </xdr:to>
    <xdr:cxnSp macro="">
      <xdr:nvCxnSpPr>
        <xdr:cNvPr id="16" name="Pravoúhlá spojnice 15">
          <a:extLst>
            <a:ext uri="{FF2B5EF4-FFF2-40B4-BE49-F238E27FC236}">
              <a16:creationId xmlns:a16="http://schemas.microsoft.com/office/drawing/2014/main" id="{00000000-0008-0000-1900-000010000000}"/>
            </a:ext>
          </a:extLst>
        </xdr:cNvPr>
        <xdr:cNvCxnSpPr/>
      </xdr:nvCxnSpPr>
      <xdr:spPr>
        <a:xfrm>
          <a:off x="3429000" y="4057650"/>
          <a:ext cx="1219200" cy="800100"/>
        </a:xfrm>
        <a:prstGeom prst="bentConnector3">
          <a:avLst>
            <a:gd name="adj1" fmla="val -781"/>
          </a:avLst>
        </a:prstGeom>
        <a:ln w="19050">
          <a:solidFill>
            <a:schemeClr val="bg1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66675</xdr:colOff>
      <xdr:row>26</xdr:row>
      <xdr:rowOff>123825</xdr:rowOff>
    </xdr:from>
    <xdr:to>
      <xdr:col>2</xdr:col>
      <xdr:colOff>981075</xdr:colOff>
      <xdr:row>27</xdr:row>
      <xdr:rowOff>95250</xdr:rowOff>
    </xdr:to>
    <xdr:cxnSp macro="">
      <xdr:nvCxnSpPr>
        <xdr:cNvPr id="17" name="Pravoúhlá spojnice 16">
          <a:extLst>
            <a:ext uri="{FF2B5EF4-FFF2-40B4-BE49-F238E27FC236}">
              <a16:creationId xmlns:a16="http://schemas.microsoft.com/office/drawing/2014/main" id="{00000000-0008-0000-1900-000011000000}"/>
            </a:ext>
          </a:extLst>
        </xdr:cNvPr>
        <xdr:cNvCxnSpPr/>
      </xdr:nvCxnSpPr>
      <xdr:spPr>
        <a:xfrm>
          <a:off x="1295400" y="5905500"/>
          <a:ext cx="914400" cy="257175"/>
        </a:xfrm>
        <a:prstGeom prst="bentConnector3">
          <a:avLst/>
        </a:prstGeom>
        <a:ln w="12700">
          <a:solidFill>
            <a:schemeClr val="tx2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</xdr:colOff>
      <xdr:row>27</xdr:row>
      <xdr:rowOff>200022</xdr:rowOff>
    </xdr:from>
    <xdr:to>
      <xdr:col>2</xdr:col>
      <xdr:colOff>981077</xdr:colOff>
      <xdr:row>28</xdr:row>
      <xdr:rowOff>152399</xdr:rowOff>
    </xdr:to>
    <xdr:cxnSp macro="">
      <xdr:nvCxnSpPr>
        <xdr:cNvPr id="18" name="Pravoúhlá spojnice 17">
          <a:extLst>
            <a:ext uri="{FF2B5EF4-FFF2-40B4-BE49-F238E27FC236}">
              <a16:creationId xmlns:a16="http://schemas.microsoft.com/office/drawing/2014/main" id="{00000000-0008-0000-1900-000012000000}"/>
            </a:ext>
          </a:extLst>
        </xdr:cNvPr>
        <xdr:cNvCxnSpPr/>
      </xdr:nvCxnSpPr>
      <xdr:spPr>
        <a:xfrm rot="10800000" flipV="1">
          <a:off x="1257300" y="6267447"/>
          <a:ext cx="952502" cy="238127"/>
        </a:xfrm>
        <a:prstGeom prst="bentConnector3">
          <a:avLst>
            <a:gd name="adj1" fmla="val 50000"/>
          </a:avLst>
        </a:prstGeom>
        <a:ln w="12700">
          <a:solidFill>
            <a:schemeClr val="tx2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32808</xdr:colOff>
      <xdr:row>33</xdr:row>
      <xdr:rowOff>31222</xdr:rowOff>
    </xdr:from>
    <xdr:to>
      <xdr:col>3</xdr:col>
      <xdr:colOff>518583</xdr:colOff>
      <xdr:row>35</xdr:row>
      <xdr:rowOff>174098</xdr:rowOff>
    </xdr:to>
    <xdr:cxnSp macro="">
      <xdr:nvCxnSpPr>
        <xdr:cNvPr id="21" name="Pravoúhlá spojnice 20">
          <a:extLst>
            <a:ext uri="{FF2B5EF4-FFF2-40B4-BE49-F238E27FC236}">
              <a16:creationId xmlns:a16="http://schemas.microsoft.com/office/drawing/2014/main" id="{00000000-0008-0000-1900-000015000000}"/>
            </a:ext>
          </a:extLst>
        </xdr:cNvPr>
        <xdr:cNvCxnSpPr/>
      </xdr:nvCxnSpPr>
      <xdr:spPr>
        <a:xfrm rot="5400000" flipH="1" flipV="1">
          <a:off x="2466446" y="8321147"/>
          <a:ext cx="777876" cy="485775"/>
        </a:xfrm>
        <a:prstGeom prst="bentConnector3">
          <a:avLst>
            <a:gd name="adj1" fmla="val 1852"/>
          </a:avLst>
        </a:prstGeom>
        <a:ln w="25400">
          <a:solidFill>
            <a:schemeClr val="accent2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838201</xdr:colOff>
      <xdr:row>16</xdr:row>
      <xdr:rowOff>66674</xdr:rowOff>
    </xdr:from>
    <xdr:to>
      <xdr:col>4</xdr:col>
      <xdr:colOff>1009651</xdr:colOff>
      <xdr:row>23</xdr:row>
      <xdr:rowOff>142873</xdr:rowOff>
    </xdr:to>
    <xdr:cxnSp macro="">
      <xdr:nvCxnSpPr>
        <xdr:cNvPr id="24" name="Pravoúhlá spojnice 23">
          <a:extLst>
            <a:ext uri="{FF2B5EF4-FFF2-40B4-BE49-F238E27FC236}">
              <a16:creationId xmlns:a16="http://schemas.microsoft.com/office/drawing/2014/main" id="{00000000-0008-0000-1900-000018000000}"/>
            </a:ext>
          </a:extLst>
        </xdr:cNvPr>
        <xdr:cNvCxnSpPr/>
      </xdr:nvCxnSpPr>
      <xdr:spPr>
        <a:xfrm rot="16200000" flipH="1">
          <a:off x="3124201" y="4343399"/>
          <a:ext cx="1809749" cy="1219200"/>
        </a:xfrm>
        <a:prstGeom prst="bentConnector3">
          <a:avLst>
            <a:gd name="adj1" fmla="val 100000"/>
          </a:avLst>
        </a:prstGeom>
        <a:ln w="2540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504825</xdr:colOff>
      <xdr:row>28</xdr:row>
      <xdr:rowOff>38100</xdr:rowOff>
    </xdr:from>
    <xdr:to>
      <xdr:col>3</xdr:col>
      <xdr:colOff>514350</xdr:colOff>
      <xdr:row>31</xdr:row>
      <xdr:rowOff>95250</xdr:rowOff>
    </xdr:to>
    <xdr:cxnSp macro="">
      <xdr:nvCxnSpPr>
        <xdr:cNvPr id="39" name="Přímá spojnice se šipkou 38">
          <a:extLst>
            <a:ext uri="{FF2B5EF4-FFF2-40B4-BE49-F238E27FC236}">
              <a16:creationId xmlns:a16="http://schemas.microsoft.com/office/drawing/2014/main" id="{00000000-0008-0000-1900-000027000000}"/>
            </a:ext>
          </a:extLst>
        </xdr:cNvPr>
        <xdr:cNvCxnSpPr/>
      </xdr:nvCxnSpPr>
      <xdr:spPr>
        <a:xfrm flipV="1">
          <a:off x="3086100" y="6648450"/>
          <a:ext cx="9525" cy="971550"/>
        </a:xfrm>
        <a:prstGeom prst="straightConnector1">
          <a:avLst/>
        </a:prstGeom>
        <a:ln w="25400">
          <a:solidFill>
            <a:schemeClr val="accent2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476253</xdr:colOff>
      <xdr:row>33</xdr:row>
      <xdr:rowOff>19051</xdr:rowOff>
    </xdr:from>
    <xdr:to>
      <xdr:col>4</xdr:col>
      <xdr:colOff>514351</xdr:colOff>
      <xdr:row>35</xdr:row>
      <xdr:rowOff>161925</xdr:rowOff>
    </xdr:to>
    <xdr:cxnSp macro="">
      <xdr:nvCxnSpPr>
        <xdr:cNvPr id="63" name="Pravoúhlá spojnice 62">
          <a:extLst>
            <a:ext uri="{FF2B5EF4-FFF2-40B4-BE49-F238E27FC236}">
              <a16:creationId xmlns:a16="http://schemas.microsoft.com/office/drawing/2014/main" id="{00000000-0008-0000-1900-00003F000000}"/>
            </a:ext>
          </a:extLst>
        </xdr:cNvPr>
        <xdr:cNvCxnSpPr/>
      </xdr:nvCxnSpPr>
      <xdr:spPr>
        <a:xfrm flipV="1">
          <a:off x="3057528" y="8172451"/>
          <a:ext cx="1085848" cy="771524"/>
        </a:xfrm>
        <a:prstGeom prst="bentConnector3">
          <a:avLst>
            <a:gd name="adj1" fmla="val 100000"/>
          </a:avLst>
        </a:prstGeom>
        <a:ln w="25400">
          <a:solidFill>
            <a:schemeClr val="accent2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510120</xdr:colOff>
      <xdr:row>33</xdr:row>
      <xdr:rowOff>39161</xdr:rowOff>
    </xdr:from>
    <xdr:to>
      <xdr:col>5</xdr:col>
      <xdr:colOff>510121</xdr:colOff>
      <xdr:row>35</xdr:row>
      <xdr:rowOff>162983</xdr:rowOff>
    </xdr:to>
    <xdr:cxnSp macro="">
      <xdr:nvCxnSpPr>
        <xdr:cNvPr id="66" name="Pravoúhlá spojnice 65">
          <a:extLst>
            <a:ext uri="{FF2B5EF4-FFF2-40B4-BE49-F238E27FC236}">
              <a16:creationId xmlns:a16="http://schemas.microsoft.com/office/drawing/2014/main" id="{00000000-0008-0000-1900-000042000000}"/>
            </a:ext>
          </a:extLst>
        </xdr:cNvPr>
        <xdr:cNvCxnSpPr/>
      </xdr:nvCxnSpPr>
      <xdr:spPr>
        <a:xfrm flipV="1">
          <a:off x="4140203" y="8198911"/>
          <a:ext cx="1047751" cy="748239"/>
        </a:xfrm>
        <a:prstGeom prst="bentConnector3">
          <a:avLst>
            <a:gd name="adj1" fmla="val 100000"/>
          </a:avLst>
        </a:prstGeom>
        <a:ln w="25400">
          <a:solidFill>
            <a:schemeClr val="accent2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492125</xdr:colOff>
      <xdr:row>29</xdr:row>
      <xdr:rowOff>206375</xdr:rowOff>
    </xdr:from>
    <xdr:to>
      <xdr:col>5</xdr:col>
      <xdr:colOff>531812</xdr:colOff>
      <xdr:row>31</xdr:row>
      <xdr:rowOff>142875</xdr:rowOff>
    </xdr:to>
    <xdr:cxnSp macro="">
      <xdr:nvCxnSpPr>
        <xdr:cNvPr id="75" name="Pravoúhlá spojnice 74">
          <a:extLst>
            <a:ext uri="{FF2B5EF4-FFF2-40B4-BE49-F238E27FC236}">
              <a16:creationId xmlns:a16="http://schemas.microsoft.com/office/drawing/2014/main" id="{00000000-0008-0000-1900-00004B000000}"/>
            </a:ext>
          </a:extLst>
        </xdr:cNvPr>
        <xdr:cNvCxnSpPr/>
      </xdr:nvCxnSpPr>
      <xdr:spPr>
        <a:xfrm flipV="1">
          <a:off x="4119563" y="7080250"/>
          <a:ext cx="1087437" cy="571500"/>
        </a:xfrm>
        <a:prstGeom prst="bentConnector3">
          <a:avLst>
            <a:gd name="adj1" fmla="val 365"/>
          </a:avLst>
        </a:prstGeom>
        <a:ln w="12700">
          <a:solidFill>
            <a:schemeClr val="accent2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38106</xdr:colOff>
      <xdr:row>16</xdr:row>
      <xdr:rowOff>38099</xdr:rowOff>
    </xdr:from>
    <xdr:to>
      <xdr:col>3</xdr:col>
      <xdr:colOff>285750</xdr:colOff>
      <xdr:row>20</xdr:row>
      <xdr:rowOff>123820</xdr:rowOff>
    </xdr:to>
    <xdr:cxnSp macro="">
      <xdr:nvCxnSpPr>
        <xdr:cNvPr id="92" name="Pravoúhlá spojnice 91">
          <a:extLst>
            <a:ext uri="{FF2B5EF4-FFF2-40B4-BE49-F238E27FC236}">
              <a16:creationId xmlns:a16="http://schemas.microsoft.com/office/drawing/2014/main" id="{00000000-0008-0000-1900-00005C000000}"/>
            </a:ext>
          </a:extLst>
        </xdr:cNvPr>
        <xdr:cNvCxnSpPr/>
      </xdr:nvCxnSpPr>
      <xdr:spPr>
        <a:xfrm rot="10800000" flipV="1">
          <a:off x="1571631" y="4019549"/>
          <a:ext cx="1295394" cy="1076321"/>
        </a:xfrm>
        <a:prstGeom prst="bentConnector3">
          <a:avLst>
            <a:gd name="adj1" fmla="val 0"/>
          </a:avLst>
        </a:prstGeom>
        <a:ln w="50800">
          <a:solidFill>
            <a:schemeClr val="accent6">
              <a:lumMod val="75000"/>
            </a:schemeClr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1038226</xdr:colOff>
      <xdr:row>6</xdr:row>
      <xdr:rowOff>19047</xdr:rowOff>
    </xdr:from>
    <xdr:to>
      <xdr:col>5</xdr:col>
      <xdr:colOff>485776</xdr:colOff>
      <xdr:row>8</xdr:row>
      <xdr:rowOff>219074</xdr:rowOff>
    </xdr:to>
    <xdr:cxnSp macro="">
      <xdr:nvCxnSpPr>
        <xdr:cNvPr id="35" name="Pravoúhlá spojnice 34">
          <a:extLst>
            <a:ext uri="{FF2B5EF4-FFF2-40B4-BE49-F238E27FC236}">
              <a16:creationId xmlns:a16="http://schemas.microsoft.com/office/drawing/2014/main" id="{00000000-0008-0000-1900-000023000000}"/>
            </a:ext>
          </a:extLst>
        </xdr:cNvPr>
        <xdr:cNvCxnSpPr/>
      </xdr:nvCxnSpPr>
      <xdr:spPr>
        <a:xfrm rot="16200000" flipH="1">
          <a:off x="4567237" y="1624011"/>
          <a:ext cx="695327" cy="495300"/>
        </a:xfrm>
        <a:prstGeom prst="bentConnector3">
          <a:avLst>
            <a:gd name="adj1" fmla="val 50000"/>
          </a:avLst>
        </a:prstGeom>
        <a:ln w="3810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533400</xdr:colOff>
      <xdr:row>6</xdr:row>
      <xdr:rowOff>19053</xdr:rowOff>
    </xdr:from>
    <xdr:to>
      <xdr:col>4</xdr:col>
      <xdr:colOff>1038225</xdr:colOff>
      <xdr:row>8</xdr:row>
      <xdr:rowOff>219079</xdr:rowOff>
    </xdr:to>
    <xdr:cxnSp macro="">
      <xdr:nvCxnSpPr>
        <xdr:cNvPr id="40" name="Pravoúhlá spojnice 39">
          <a:extLst>
            <a:ext uri="{FF2B5EF4-FFF2-40B4-BE49-F238E27FC236}">
              <a16:creationId xmlns:a16="http://schemas.microsoft.com/office/drawing/2014/main" id="{00000000-0008-0000-1900-000028000000}"/>
            </a:ext>
          </a:extLst>
        </xdr:cNvPr>
        <xdr:cNvCxnSpPr/>
      </xdr:nvCxnSpPr>
      <xdr:spPr>
        <a:xfrm rot="5400000">
          <a:off x="4067175" y="1619253"/>
          <a:ext cx="695326" cy="504825"/>
        </a:xfrm>
        <a:prstGeom prst="bentConnector3">
          <a:avLst>
            <a:gd name="adj1" fmla="val 50000"/>
          </a:avLst>
        </a:prstGeom>
        <a:ln w="50800">
          <a:solidFill>
            <a:schemeClr val="tx1">
              <a:lumMod val="65000"/>
              <a:lumOff val="3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19</xdr:row>
      <xdr:rowOff>33337</xdr:rowOff>
    </xdr:from>
    <xdr:to>
      <xdr:col>11</xdr:col>
      <xdr:colOff>447675</xdr:colOff>
      <xdr:row>37</xdr:row>
      <xdr:rowOff>28575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39</xdr:row>
      <xdr:rowOff>19050</xdr:rowOff>
    </xdr:from>
    <xdr:to>
      <xdr:col>12</xdr:col>
      <xdr:colOff>38100</xdr:colOff>
      <xdr:row>57</xdr:row>
      <xdr:rowOff>109538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142875</xdr:colOff>
      <xdr:row>2</xdr:row>
      <xdr:rowOff>180975</xdr:rowOff>
    </xdr:from>
    <xdr:to>
      <xdr:col>12</xdr:col>
      <xdr:colOff>85725</xdr:colOff>
      <xdr:row>16</xdr:row>
      <xdr:rowOff>61913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4</xdr:row>
      <xdr:rowOff>166689</xdr:rowOff>
    </xdr:from>
    <xdr:to>
      <xdr:col>15</xdr:col>
      <xdr:colOff>457200</xdr:colOff>
      <xdr:row>13</xdr:row>
      <xdr:rowOff>95250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1C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104775</xdr:colOff>
      <xdr:row>27</xdr:row>
      <xdr:rowOff>0</xdr:rowOff>
    </xdr:from>
    <xdr:to>
      <xdr:col>15</xdr:col>
      <xdr:colOff>466725</xdr:colOff>
      <xdr:row>37</xdr:row>
      <xdr:rowOff>114300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id="{00000000-0008-0000-1C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47625</xdr:colOff>
      <xdr:row>15</xdr:row>
      <xdr:rowOff>30479</xdr:rowOff>
    </xdr:from>
    <xdr:to>
      <xdr:col>15</xdr:col>
      <xdr:colOff>409575</xdr:colOff>
      <xdr:row>25</xdr:row>
      <xdr:rowOff>66674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2</xdr:row>
      <xdr:rowOff>166689</xdr:rowOff>
    </xdr:from>
    <xdr:to>
      <xdr:col>15</xdr:col>
      <xdr:colOff>457200</xdr:colOff>
      <xdr:row>11</xdr:row>
      <xdr:rowOff>95250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104775</xdr:colOff>
      <xdr:row>12</xdr:row>
      <xdr:rowOff>142875</xdr:rowOff>
    </xdr:from>
    <xdr:to>
      <xdr:col>15</xdr:col>
      <xdr:colOff>466725</xdr:colOff>
      <xdr:row>23</xdr:row>
      <xdr:rowOff>104775</xdr:rowOff>
    </xdr:to>
    <xdr:graphicFrame macro="">
      <xdr:nvGraphicFramePr>
        <xdr:cNvPr id="24" name="Graf 23">
          <a:extLst>
            <a:ext uri="{FF2B5EF4-FFF2-40B4-BE49-F238E27FC236}">
              <a16:creationId xmlns:a16="http://schemas.microsoft.com/office/drawing/2014/main" id="{00000000-0008-0000-1D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104775</xdr:colOff>
      <xdr:row>25</xdr:row>
      <xdr:rowOff>0</xdr:rowOff>
    </xdr:from>
    <xdr:to>
      <xdr:col>15</xdr:col>
      <xdr:colOff>466725</xdr:colOff>
      <xdr:row>35</xdr:row>
      <xdr:rowOff>114300</xdr:rowOff>
    </xdr:to>
    <xdr:graphicFrame macro="">
      <xdr:nvGraphicFramePr>
        <xdr:cNvPr id="25" name="Graf 24">
          <a:extLst>
            <a:ext uri="{FF2B5EF4-FFF2-40B4-BE49-F238E27FC236}">
              <a16:creationId xmlns:a16="http://schemas.microsoft.com/office/drawing/2014/main" id="{00000000-0008-0000-1D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2</xdr:row>
      <xdr:rowOff>166689</xdr:rowOff>
    </xdr:from>
    <xdr:to>
      <xdr:col>15</xdr:col>
      <xdr:colOff>457200</xdr:colOff>
      <xdr:row>11</xdr:row>
      <xdr:rowOff>95250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104775</xdr:colOff>
      <xdr:row>12</xdr:row>
      <xdr:rowOff>142875</xdr:rowOff>
    </xdr:from>
    <xdr:to>
      <xdr:col>15</xdr:col>
      <xdr:colOff>466725</xdr:colOff>
      <xdr:row>23</xdr:row>
      <xdr:rowOff>104775</xdr:rowOff>
    </xdr:to>
    <xdr:graphicFrame macro="">
      <xdr:nvGraphicFramePr>
        <xdr:cNvPr id="15" name="Graf 14">
          <a:extLst>
            <a:ext uri="{FF2B5EF4-FFF2-40B4-BE49-F238E27FC236}">
              <a16:creationId xmlns:a16="http://schemas.microsoft.com/office/drawing/2014/main" id="{00000000-0008-0000-1E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104775</xdr:colOff>
      <xdr:row>25</xdr:row>
      <xdr:rowOff>0</xdr:rowOff>
    </xdr:from>
    <xdr:to>
      <xdr:col>15</xdr:col>
      <xdr:colOff>466725</xdr:colOff>
      <xdr:row>35</xdr:row>
      <xdr:rowOff>114300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id="{00000000-0008-0000-1E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2</xdr:row>
      <xdr:rowOff>166689</xdr:rowOff>
    </xdr:from>
    <xdr:to>
      <xdr:col>15</xdr:col>
      <xdr:colOff>457200</xdr:colOff>
      <xdr:row>11</xdr:row>
      <xdr:rowOff>95250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1F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104775</xdr:colOff>
      <xdr:row>12</xdr:row>
      <xdr:rowOff>142875</xdr:rowOff>
    </xdr:from>
    <xdr:to>
      <xdr:col>15</xdr:col>
      <xdr:colOff>466725</xdr:colOff>
      <xdr:row>23</xdr:row>
      <xdr:rowOff>104775</xdr:rowOff>
    </xdr:to>
    <xdr:graphicFrame macro="">
      <xdr:nvGraphicFramePr>
        <xdr:cNvPr id="14" name="Graf 13">
          <a:extLst>
            <a:ext uri="{FF2B5EF4-FFF2-40B4-BE49-F238E27FC236}">
              <a16:creationId xmlns:a16="http://schemas.microsoft.com/office/drawing/2014/main" id="{00000000-0008-0000-1F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104775</xdr:colOff>
      <xdr:row>25</xdr:row>
      <xdr:rowOff>0</xdr:rowOff>
    </xdr:from>
    <xdr:to>
      <xdr:col>15</xdr:col>
      <xdr:colOff>466725</xdr:colOff>
      <xdr:row>35</xdr:row>
      <xdr:rowOff>114300</xdr:rowOff>
    </xdr:to>
    <xdr:graphicFrame macro="">
      <xdr:nvGraphicFramePr>
        <xdr:cNvPr id="15" name="Graf 14">
          <a:extLst>
            <a:ext uri="{FF2B5EF4-FFF2-40B4-BE49-F238E27FC236}">
              <a16:creationId xmlns:a16="http://schemas.microsoft.com/office/drawing/2014/main" id="{00000000-0008-0000-1F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2</xdr:row>
      <xdr:rowOff>166689</xdr:rowOff>
    </xdr:from>
    <xdr:to>
      <xdr:col>15</xdr:col>
      <xdr:colOff>457200</xdr:colOff>
      <xdr:row>11</xdr:row>
      <xdr:rowOff>95250</xdr:rowOff>
    </xdr:to>
    <xdr:graphicFrame macro="">
      <xdr:nvGraphicFramePr>
        <xdr:cNvPr id="12" name="Graf 11">
          <a:extLst>
            <a:ext uri="{FF2B5EF4-FFF2-40B4-BE49-F238E27FC236}">
              <a16:creationId xmlns:a16="http://schemas.microsoft.com/office/drawing/2014/main" id="{00000000-0008-0000-2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104775</xdr:colOff>
      <xdr:row>12</xdr:row>
      <xdr:rowOff>142875</xdr:rowOff>
    </xdr:from>
    <xdr:to>
      <xdr:col>15</xdr:col>
      <xdr:colOff>466725</xdr:colOff>
      <xdr:row>23</xdr:row>
      <xdr:rowOff>104775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2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104775</xdr:colOff>
      <xdr:row>25</xdr:row>
      <xdr:rowOff>0</xdr:rowOff>
    </xdr:from>
    <xdr:to>
      <xdr:col>15</xdr:col>
      <xdr:colOff>466725</xdr:colOff>
      <xdr:row>35</xdr:row>
      <xdr:rowOff>114300</xdr:rowOff>
    </xdr:to>
    <xdr:graphicFrame macro="">
      <xdr:nvGraphicFramePr>
        <xdr:cNvPr id="14" name="Graf 13">
          <a:extLst>
            <a:ext uri="{FF2B5EF4-FFF2-40B4-BE49-F238E27FC236}">
              <a16:creationId xmlns:a16="http://schemas.microsoft.com/office/drawing/2014/main" id="{00000000-0008-0000-2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2</xdr:row>
      <xdr:rowOff>166689</xdr:rowOff>
    </xdr:from>
    <xdr:to>
      <xdr:col>15</xdr:col>
      <xdr:colOff>457200</xdr:colOff>
      <xdr:row>11</xdr:row>
      <xdr:rowOff>95250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104775</xdr:colOff>
      <xdr:row>12</xdr:row>
      <xdr:rowOff>142875</xdr:rowOff>
    </xdr:from>
    <xdr:to>
      <xdr:col>15</xdr:col>
      <xdr:colOff>466725</xdr:colOff>
      <xdr:row>23</xdr:row>
      <xdr:rowOff>104775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00000000-0008-0000-2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104775</xdr:colOff>
      <xdr:row>25</xdr:row>
      <xdr:rowOff>0</xdr:rowOff>
    </xdr:from>
    <xdr:to>
      <xdr:col>15</xdr:col>
      <xdr:colOff>466725</xdr:colOff>
      <xdr:row>35</xdr:row>
      <xdr:rowOff>114300</xdr:rowOff>
    </xdr:to>
    <xdr:graphicFrame macro="">
      <xdr:nvGraphicFramePr>
        <xdr:cNvPr id="12" name="Graf 11">
          <a:extLst>
            <a:ext uri="{FF2B5EF4-FFF2-40B4-BE49-F238E27FC236}">
              <a16:creationId xmlns:a16="http://schemas.microsoft.com/office/drawing/2014/main" id="{00000000-0008-0000-2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2</xdr:row>
      <xdr:rowOff>166689</xdr:rowOff>
    </xdr:from>
    <xdr:to>
      <xdr:col>17</xdr:col>
      <xdr:colOff>314325</xdr:colOff>
      <xdr:row>11</xdr:row>
      <xdr:rowOff>95250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0000000-0008-0000-2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104775</xdr:colOff>
      <xdr:row>12</xdr:row>
      <xdr:rowOff>142875</xdr:rowOff>
    </xdr:from>
    <xdr:to>
      <xdr:col>17</xdr:col>
      <xdr:colOff>314325</xdr:colOff>
      <xdr:row>23</xdr:row>
      <xdr:rowOff>104775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00000000-0008-0000-2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104776</xdr:colOff>
      <xdr:row>25</xdr:row>
      <xdr:rowOff>0</xdr:rowOff>
    </xdr:from>
    <xdr:to>
      <xdr:col>17</xdr:col>
      <xdr:colOff>323851</xdr:colOff>
      <xdr:row>35</xdr:row>
      <xdr:rowOff>114300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00000000-0008-0000-2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6</xdr:row>
      <xdr:rowOff>28576</xdr:rowOff>
    </xdr:from>
    <xdr:to>
      <xdr:col>14</xdr:col>
      <xdr:colOff>1057275</xdr:colOff>
      <xdr:row>44</xdr:row>
      <xdr:rowOff>43511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990601"/>
          <a:ext cx="9591674" cy="5444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123825</xdr:colOff>
      <xdr:row>1</xdr:row>
      <xdr:rowOff>0</xdr:rowOff>
    </xdr:from>
    <xdr:to>
      <xdr:col>11</xdr:col>
      <xdr:colOff>123825</xdr:colOff>
      <xdr:row>3</xdr:row>
      <xdr:rowOff>37113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000000-0008-0000-24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359411"/>
          <a:ext cx="257175" cy="303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251314</xdr:colOff>
      <xdr:row>8</xdr:row>
      <xdr:rowOff>152400</xdr:rowOff>
    </xdr:from>
    <xdr:to>
      <xdr:col>7</xdr:col>
      <xdr:colOff>660889</xdr:colOff>
      <xdr:row>25</xdr:row>
      <xdr:rowOff>66675</xdr:rowOff>
    </xdr:to>
    <xdr:graphicFrame macro="">
      <xdr:nvGraphicFramePr>
        <xdr:cNvPr id="21" name="Graf 20">
          <a:extLst>
            <a:ext uri="{FF2B5EF4-FFF2-40B4-BE49-F238E27FC236}">
              <a16:creationId xmlns:a16="http://schemas.microsoft.com/office/drawing/2014/main" id="{00000000-0008-0000-24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361950</xdr:colOff>
      <xdr:row>35</xdr:row>
      <xdr:rowOff>47626</xdr:rowOff>
    </xdr:from>
    <xdr:to>
      <xdr:col>8</xdr:col>
      <xdr:colOff>0</xdr:colOff>
      <xdr:row>51</xdr:row>
      <xdr:rowOff>142876</xdr:rowOff>
    </xdr:to>
    <xdr:graphicFrame macro="">
      <xdr:nvGraphicFramePr>
        <xdr:cNvPr id="27" name="Graf 26">
          <a:extLst>
            <a:ext uri="{FF2B5EF4-FFF2-40B4-BE49-F238E27FC236}">
              <a16:creationId xmlns:a16="http://schemas.microsoft.com/office/drawing/2014/main" id="{00000000-0008-0000-24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152400</xdr:rowOff>
    </xdr:from>
    <xdr:to>
      <xdr:col>1</xdr:col>
      <xdr:colOff>247463</xdr:colOff>
      <xdr:row>16</xdr:row>
      <xdr:rowOff>18925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2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177165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152400</xdr:rowOff>
    </xdr:from>
    <xdr:to>
      <xdr:col>1</xdr:col>
      <xdr:colOff>209363</xdr:colOff>
      <xdr:row>24</xdr:row>
      <xdr:rowOff>155369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2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3400425"/>
          <a:ext cx="1457138" cy="9745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161925</xdr:rowOff>
    </xdr:from>
    <xdr:to>
      <xdr:col>1</xdr:col>
      <xdr:colOff>247463</xdr:colOff>
      <xdr:row>34</xdr:row>
      <xdr:rowOff>28450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2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grayscl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5038725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152400</xdr:rowOff>
    </xdr:from>
    <xdr:to>
      <xdr:col>1</xdr:col>
      <xdr:colOff>247463</xdr:colOff>
      <xdr:row>43</xdr:row>
      <xdr:rowOff>18925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000000-0008-0000-2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grayscl/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6657975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152399</xdr:rowOff>
    </xdr:from>
    <xdr:to>
      <xdr:col>2</xdr:col>
      <xdr:colOff>19161</xdr:colOff>
      <xdr:row>51</xdr:row>
      <xdr:rowOff>123824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0000000-0008-0000-25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biLevel thresh="75000"/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2326" b="95349" l="3597" r="97842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599"/>
          <a:ext cx="1524111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38</xdr:row>
      <xdr:rowOff>38099</xdr:rowOff>
    </xdr:from>
    <xdr:to>
      <xdr:col>10</xdr:col>
      <xdr:colOff>542925</xdr:colOff>
      <xdr:row>43</xdr:row>
      <xdr:rowOff>142874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26</xdr:row>
      <xdr:rowOff>76201</xdr:rowOff>
    </xdr:from>
    <xdr:to>
      <xdr:col>5</xdr:col>
      <xdr:colOff>38100</xdr:colOff>
      <xdr:row>36</xdr:row>
      <xdr:rowOff>133351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2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314326</xdr:colOff>
      <xdr:row>26</xdr:row>
      <xdr:rowOff>114300</xdr:rowOff>
    </xdr:from>
    <xdr:to>
      <xdr:col>10</xdr:col>
      <xdr:colOff>561976</xdr:colOff>
      <xdr:row>36</xdr:row>
      <xdr:rowOff>133350</xdr:rowOff>
    </xdr:to>
    <xdr:graphicFrame macro="">
      <xdr:nvGraphicFramePr>
        <xdr:cNvPr id="12" name="Graf 11">
          <a:extLst>
            <a:ext uri="{FF2B5EF4-FFF2-40B4-BE49-F238E27FC236}">
              <a16:creationId xmlns:a16="http://schemas.microsoft.com/office/drawing/2014/main" id="{00000000-0008-0000-26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33</xdr:row>
      <xdr:rowOff>47624</xdr:rowOff>
    </xdr:from>
    <xdr:to>
      <xdr:col>9</xdr:col>
      <xdr:colOff>0</xdr:colOff>
      <xdr:row>63</xdr:row>
      <xdr:rowOff>85725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25</xdr:row>
      <xdr:rowOff>47625</xdr:rowOff>
    </xdr:from>
    <xdr:to>
      <xdr:col>5</xdr:col>
      <xdr:colOff>495300</xdr:colOff>
      <xdr:row>39</xdr:row>
      <xdr:rowOff>114300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457200</xdr:colOff>
      <xdr:row>25</xdr:row>
      <xdr:rowOff>104775</xdr:rowOff>
    </xdr:from>
    <xdr:to>
      <xdr:col>13</xdr:col>
      <xdr:colOff>533400</xdr:colOff>
      <xdr:row>39</xdr:row>
      <xdr:rowOff>85726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19</xdr:row>
      <xdr:rowOff>71436</xdr:rowOff>
    </xdr:from>
    <xdr:to>
      <xdr:col>12</xdr:col>
      <xdr:colOff>561975</xdr:colOff>
      <xdr:row>40</xdr:row>
      <xdr:rowOff>133349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2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9526</xdr:rowOff>
    </xdr:from>
    <xdr:to>
      <xdr:col>10</xdr:col>
      <xdr:colOff>9525</xdr:colOff>
      <xdr:row>50</xdr:row>
      <xdr:rowOff>19051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49B6403-16AD-4E5A-AF8D-26C2BE45C6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</xdr:colOff>
      <xdr:row>36</xdr:row>
      <xdr:rowOff>66675</xdr:rowOff>
    </xdr:from>
    <xdr:to>
      <xdr:col>20</xdr:col>
      <xdr:colOff>361950</xdr:colOff>
      <xdr:row>50</xdr:row>
      <xdr:rowOff>154950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8142FE5A-1A0D-478C-9049-037D5904D4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53</xdr:row>
      <xdr:rowOff>0</xdr:rowOff>
    </xdr:from>
    <xdr:to>
      <xdr:col>9</xdr:col>
      <xdr:colOff>419100</xdr:colOff>
      <xdr:row>65</xdr:row>
      <xdr:rowOff>162000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AC0BF21A-DC37-4F57-B1F1-E287A21882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95250</xdr:colOff>
      <xdr:row>53</xdr:row>
      <xdr:rowOff>66675</xdr:rowOff>
    </xdr:from>
    <xdr:to>
      <xdr:col>20</xdr:col>
      <xdr:colOff>390525</xdr:colOff>
      <xdr:row>66</xdr:row>
      <xdr:rowOff>38175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57F19653-5945-4137-A0CE-011CDB40FE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10</xdr:row>
      <xdr:rowOff>28575</xdr:rowOff>
    </xdr:from>
    <xdr:to>
      <xdr:col>1</xdr:col>
      <xdr:colOff>155486</xdr:colOff>
      <xdr:row>15</xdr:row>
      <xdr:rowOff>66675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2C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714500"/>
          <a:ext cx="1079411" cy="8953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17</xdr:row>
      <xdr:rowOff>47625</xdr:rowOff>
    </xdr:from>
    <xdr:to>
      <xdr:col>1</xdr:col>
      <xdr:colOff>203075</xdr:colOff>
      <xdr:row>22</xdr:row>
      <xdr:rowOff>114300</xdr:rowOff>
    </xdr:to>
    <xdr:pic>
      <xdr:nvPicPr>
        <xdr:cNvPr id="19" name="Picture 4">
          <a:extLst>
            <a:ext uri="{FF2B5EF4-FFF2-40B4-BE49-F238E27FC236}">
              <a16:creationId xmlns:a16="http://schemas.microsoft.com/office/drawing/2014/main" id="{00000000-0008-0000-2C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800350"/>
          <a:ext cx="1307975" cy="923925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457201</xdr:colOff>
      <xdr:row>24</xdr:row>
      <xdr:rowOff>155412</xdr:rowOff>
    </xdr:from>
    <xdr:to>
      <xdr:col>0</xdr:col>
      <xdr:colOff>1257300</xdr:colOff>
      <xdr:row>28</xdr:row>
      <xdr:rowOff>76199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id="{00000000-0008-0000-2C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grayscl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4089237"/>
          <a:ext cx="800099" cy="606587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371475</xdr:colOff>
      <xdr:row>31</xdr:row>
      <xdr:rowOff>76200</xdr:rowOff>
    </xdr:from>
    <xdr:to>
      <xdr:col>1</xdr:col>
      <xdr:colOff>66675</xdr:colOff>
      <xdr:row>35</xdr:row>
      <xdr:rowOff>167947</xdr:rowOff>
    </xdr:to>
    <xdr:pic>
      <xdr:nvPicPr>
        <xdr:cNvPr id="21" name="Picture 6">
          <a:extLst>
            <a:ext uri="{FF2B5EF4-FFF2-40B4-BE49-F238E27FC236}">
              <a16:creationId xmlns:a16="http://schemas.microsoft.com/office/drawing/2014/main" id="{00000000-0008-0000-2C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grayscl/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10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5191125"/>
          <a:ext cx="1009650" cy="777547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438150</xdr:colOff>
      <xdr:row>45</xdr:row>
      <xdr:rowOff>28576</xdr:rowOff>
    </xdr:from>
    <xdr:to>
      <xdr:col>1</xdr:col>
      <xdr:colOff>59563</xdr:colOff>
      <xdr:row>50</xdr:row>
      <xdr:rowOff>28576</xdr:rowOff>
    </xdr:to>
    <xdr:pic>
      <xdr:nvPicPr>
        <xdr:cNvPr id="23" name="Picture 8">
          <a:extLst>
            <a:ext uri="{FF2B5EF4-FFF2-40B4-BE49-F238E27FC236}">
              <a16:creationId xmlns:a16="http://schemas.microsoft.com/office/drawing/2014/main" id="{00000000-0008-0000-2C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grayscl/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778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7505701"/>
          <a:ext cx="935863" cy="857250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495300</xdr:colOff>
      <xdr:row>52</xdr:row>
      <xdr:rowOff>9525</xdr:rowOff>
    </xdr:from>
    <xdr:to>
      <xdr:col>0</xdr:col>
      <xdr:colOff>1192030</xdr:colOff>
      <xdr:row>57</xdr:row>
      <xdr:rowOff>104775</xdr:rowOff>
    </xdr:to>
    <xdr:pic>
      <xdr:nvPicPr>
        <xdr:cNvPr id="25" name="Picture 9">
          <a:extLst>
            <a:ext uri="{FF2B5EF4-FFF2-40B4-BE49-F238E27FC236}">
              <a16:creationId xmlns:a16="http://schemas.microsoft.com/office/drawing/2014/main" id="{00000000-0008-0000-2C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grayscl/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8905875"/>
          <a:ext cx="696730" cy="952500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38</xdr:row>
      <xdr:rowOff>114300</xdr:rowOff>
    </xdr:from>
    <xdr:to>
      <xdr:col>0</xdr:col>
      <xdr:colOff>1247775</xdr:colOff>
      <xdr:row>42</xdr:row>
      <xdr:rowOff>46959</xdr:rowOff>
    </xdr:to>
    <xdr:pic>
      <xdr:nvPicPr>
        <xdr:cNvPr id="24" name="Picture 7">
          <a:extLst>
            <a:ext uri="{FF2B5EF4-FFF2-40B4-BE49-F238E27FC236}">
              <a16:creationId xmlns:a16="http://schemas.microsoft.com/office/drawing/2014/main" id="{00000000-0008-0000-2C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6648450"/>
          <a:ext cx="828675" cy="61845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314325</xdr:colOff>
      <xdr:row>66</xdr:row>
      <xdr:rowOff>66675</xdr:rowOff>
    </xdr:from>
    <xdr:to>
      <xdr:col>1</xdr:col>
      <xdr:colOff>0</xdr:colOff>
      <xdr:row>70</xdr:row>
      <xdr:rowOff>30013</xdr:rowOff>
    </xdr:to>
    <xdr:pic>
      <xdr:nvPicPr>
        <xdr:cNvPr id="30" name="Picture 10">
          <a:extLst>
            <a:ext uri="{FF2B5EF4-FFF2-40B4-BE49-F238E27FC236}">
              <a16:creationId xmlns:a16="http://schemas.microsoft.com/office/drawing/2014/main" id="{DFFF30D8-D43E-49D1-A9E6-34F6F4FA8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grayscl/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666875"/>
          <a:ext cx="1000125" cy="649138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73</xdr:row>
      <xdr:rowOff>0</xdr:rowOff>
    </xdr:from>
    <xdr:to>
      <xdr:col>0</xdr:col>
      <xdr:colOff>1190625</xdr:colOff>
      <xdr:row>78</xdr:row>
      <xdr:rowOff>122147</xdr:rowOff>
    </xdr:to>
    <xdr:pic>
      <xdr:nvPicPr>
        <xdr:cNvPr id="31" name="Picture 3">
          <a:extLst>
            <a:ext uri="{FF2B5EF4-FFF2-40B4-BE49-F238E27FC236}">
              <a16:creationId xmlns:a16="http://schemas.microsoft.com/office/drawing/2014/main" id="{EC077AFD-99D5-429C-B542-1CFDFB59B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grayscl/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800350"/>
          <a:ext cx="771525" cy="979397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619125</xdr:colOff>
      <xdr:row>81</xdr:row>
      <xdr:rowOff>64634</xdr:rowOff>
    </xdr:from>
    <xdr:to>
      <xdr:col>0</xdr:col>
      <xdr:colOff>1047750</xdr:colOff>
      <xdr:row>83</xdr:row>
      <xdr:rowOff>38100</xdr:rowOff>
    </xdr:to>
    <xdr:pic>
      <xdr:nvPicPr>
        <xdr:cNvPr id="32" name="Picture 15">
          <a:extLst>
            <a:ext uri="{FF2B5EF4-FFF2-40B4-BE49-F238E27FC236}">
              <a16:creationId xmlns:a16="http://schemas.microsoft.com/office/drawing/2014/main" id="{6E784528-1939-4BC9-B19D-4BC3F7CD7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grayscl/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ackgroundRemoval t="6452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236584"/>
          <a:ext cx="428625" cy="316366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257175</xdr:colOff>
      <xdr:row>87</xdr:row>
      <xdr:rowOff>28575</xdr:rowOff>
    </xdr:from>
    <xdr:to>
      <xdr:col>1</xdr:col>
      <xdr:colOff>85725</xdr:colOff>
      <xdr:row>92</xdr:row>
      <xdr:rowOff>57150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5117A7F8-4352-4F9F-BAB9-D5B601F3E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grayscl/>
          <a:extLst>
            <a:ext uri="{BEBA8EAE-BF5A-486C-A8C5-ECC9F3942E4B}">
              <a14:imgProps xmlns:a14="http://schemas.microsoft.com/office/drawing/2010/main">
                <a14:imgLayer r:embed="rId21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229225"/>
          <a:ext cx="1143000" cy="885825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94</xdr:row>
      <xdr:rowOff>9525</xdr:rowOff>
    </xdr:from>
    <xdr:to>
      <xdr:col>1</xdr:col>
      <xdr:colOff>85725</xdr:colOff>
      <xdr:row>99</xdr:row>
      <xdr:rowOff>78415</xdr:rowOff>
    </xdr:to>
    <xdr:pic>
      <xdr:nvPicPr>
        <xdr:cNvPr id="34" name="Picture 11">
          <a:extLst>
            <a:ext uri="{FF2B5EF4-FFF2-40B4-BE49-F238E27FC236}">
              <a16:creationId xmlns:a16="http://schemas.microsoft.com/office/drawing/2014/main" id="{50AA5A75-8973-4F3E-ABF3-1B58999B8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grayscl/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6410325"/>
          <a:ext cx="1076325" cy="926140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101</xdr:row>
      <xdr:rowOff>38100</xdr:rowOff>
    </xdr:from>
    <xdr:to>
      <xdr:col>1</xdr:col>
      <xdr:colOff>46390</xdr:colOff>
      <xdr:row>106</xdr:row>
      <xdr:rowOff>98424</xdr:rowOff>
    </xdr:to>
    <xdr:pic>
      <xdr:nvPicPr>
        <xdr:cNvPr id="35" name="Obrázek 34">
          <a:extLst>
            <a:ext uri="{FF2B5EF4-FFF2-40B4-BE49-F238E27FC236}">
              <a16:creationId xmlns:a16="http://schemas.microsoft.com/office/drawing/2014/main" id="{D1431DC8-0FA8-4225-86A6-7489B5E50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grayscl/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ackgroundRemoval t="0" b="100000" l="2155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639050"/>
          <a:ext cx="979840" cy="917574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415601</xdr:colOff>
      <xdr:row>108</xdr:row>
      <xdr:rowOff>91447</xdr:rowOff>
    </xdr:from>
    <xdr:to>
      <xdr:col>1</xdr:col>
      <xdr:colOff>0</xdr:colOff>
      <xdr:row>113</xdr:row>
      <xdr:rowOff>3175</xdr:rowOff>
    </xdr:to>
    <xdr:pic>
      <xdr:nvPicPr>
        <xdr:cNvPr id="36" name="Picture 13">
          <a:extLst>
            <a:ext uri="{FF2B5EF4-FFF2-40B4-BE49-F238E27FC236}">
              <a16:creationId xmlns:a16="http://schemas.microsoft.com/office/drawing/2014/main" id="{5CFF9D2A-F90D-49CD-B4B4-A90A3E380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grayscl/>
          <a:extLst>
            <a:ext uri="{BEBA8EAE-BF5A-486C-A8C5-ECC9F3942E4B}">
              <a14:imgProps xmlns:a14="http://schemas.microsoft.com/office/drawing/2010/main">
                <a14:imgLayer r:embed="rId27">
                  <a14:imgEffect>
                    <a14:backgroundRemoval t="2703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601" y="8892547"/>
          <a:ext cx="898849" cy="768978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3</xdr:row>
      <xdr:rowOff>85725</xdr:rowOff>
    </xdr:from>
    <xdr:to>
      <xdr:col>14</xdr:col>
      <xdr:colOff>523875</xdr:colOff>
      <xdr:row>40</xdr:row>
      <xdr:rowOff>38101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13</xdr:row>
      <xdr:rowOff>47625</xdr:rowOff>
    </xdr:from>
    <xdr:to>
      <xdr:col>6</xdr:col>
      <xdr:colOff>333375</xdr:colOff>
      <xdr:row>22</xdr:row>
      <xdr:rowOff>142875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2F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13</xdr:row>
      <xdr:rowOff>28575</xdr:rowOff>
    </xdr:from>
    <xdr:to>
      <xdr:col>15</xdr:col>
      <xdr:colOff>466725</xdr:colOff>
      <xdr:row>22</xdr:row>
      <xdr:rowOff>123825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2F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371475</xdr:colOff>
      <xdr:row>24</xdr:row>
      <xdr:rowOff>85725</xdr:rowOff>
    </xdr:from>
    <xdr:to>
      <xdr:col>6</xdr:col>
      <xdr:colOff>333375</xdr:colOff>
      <xdr:row>36</xdr:row>
      <xdr:rowOff>9525</xdr:rowOff>
    </xdr:to>
    <xdr:graphicFrame macro="">
      <xdr:nvGraphicFramePr>
        <xdr:cNvPr id="15" name="Graf 14">
          <a:extLst>
            <a:ext uri="{FF2B5EF4-FFF2-40B4-BE49-F238E27FC236}">
              <a16:creationId xmlns:a16="http://schemas.microsoft.com/office/drawing/2014/main" id="{00000000-0008-0000-2F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371475</xdr:colOff>
      <xdr:row>24</xdr:row>
      <xdr:rowOff>57150</xdr:rowOff>
    </xdr:from>
    <xdr:to>
      <xdr:col>15</xdr:col>
      <xdr:colOff>447675</xdr:colOff>
      <xdr:row>35</xdr:row>
      <xdr:rowOff>133350</xdr:rowOff>
    </xdr:to>
    <xdr:graphicFrame macro="">
      <xdr:nvGraphicFramePr>
        <xdr:cNvPr id="17" name="Graf 16">
          <a:extLst>
            <a:ext uri="{FF2B5EF4-FFF2-40B4-BE49-F238E27FC236}">
              <a16:creationId xmlns:a16="http://schemas.microsoft.com/office/drawing/2014/main" id="{00000000-0008-0000-2F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40</xdr:row>
      <xdr:rowOff>38100</xdr:rowOff>
    </xdr:from>
    <xdr:to>
      <xdr:col>6</xdr:col>
      <xdr:colOff>342900</xdr:colOff>
      <xdr:row>52</xdr:row>
      <xdr:rowOff>38100</xdr:rowOff>
    </xdr:to>
    <xdr:graphicFrame macro="">
      <xdr:nvGraphicFramePr>
        <xdr:cNvPr id="19" name="Graf 18">
          <a:extLst>
            <a:ext uri="{FF2B5EF4-FFF2-40B4-BE49-F238E27FC236}">
              <a16:creationId xmlns:a16="http://schemas.microsoft.com/office/drawing/2014/main" id="{00000000-0008-0000-2F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323850</xdr:colOff>
      <xdr:row>40</xdr:row>
      <xdr:rowOff>19050</xdr:rowOff>
    </xdr:from>
    <xdr:to>
      <xdr:col>15</xdr:col>
      <xdr:colOff>419100</xdr:colOff>
      <xdr:row>52</xdr:row>
      <xdr:rowOff>19050</xdr:rowOff>
    </xdr:to>
    <xdr:graphicFrame macro="">
      <xdr:nvGraphicFramePr>
        <xdr:cNvPr id="21" name="Graf 20">
          <a:extLst>
            <a:ext uri="{FF2B5EF4-FFF2-40B4-BE49-F238E27FC236}">
              <a16:creationId xmlns:a16="http://schemas.microsoft.com/office/drawing/2014/main" id="{00000000-0008-0000-2F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25</xdr:row>
      <xdr:rowOff>83821</xdr:rowOff>
    </xdr:from>
    <xdr:to>
      <xdr:col>18</xdr:col>
      <xdr:colOff>438152</xdr:colOff>
      <xdr:row>37</xdr:row>
      <xdr:rowOff>95251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15241</xdr:colOff>
      <xdr:row>32</xdr:row>
      <xdr:rowOff>15239</xdr:rowOff>
    </xdr:from>
    <xdr:to>
      <xdr:col>17</xdr:col>
      <xdr:colOff>472441</xdr:colOff>
      <xdr:row>33</xdr:row>
      <xdr:rowOff>43814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8473441" y="5730239"/>
          <a:ext cx="457200" cy="180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800">
              <a:solidFill>
                <a:sysClr val="windowText" lastClr="000000"/>
              </a:solidFill>
              <a:latin typeface="+mn-lt"/>
            </a:rPr>
            <a:t>do ČR</a:t>
          </a:r>
        </a:p>
      </xdr:txBody>
    </xdr:sp>
    <xdr:clientData/>
  </xdr:twoCellAnchor>
  <xdr:twoCellAnchor>
    <xdr:from>
      <xdr:col>1</xdr:col>
      <xdr:colOff>314325</xdr:colOff>
      <xdr:row>32</xdr:row>
      <xdr:rowOff>22859</xdr:rowOff>
    </xdr:from>
    <xdr:to>
      <xdr:col>2</xdr:col>
      <xdr:colOff>219074</xdr:colOff>
      <xdr:row>33</xdr:row>
      <xdr:rowOff>60960</xdr:rowOff>
    </xdr:to>
    <xdr:sp macro="" textlink="">
      <xdr:nvSpPr>
        <xdr:cNvPr id="8" name="Obdélník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847725" y="5737859"/>
          <a:ext cx="400049" cy="1905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800">
              <a:solidFill>
                <a:sysClr val="windowText" lastClr="000000"/>
              </a:solidFill>
              <a:latin typeface="+mn-lt"/>
            </a:rPr>
            <a:t>z ČR</a:t>
          </a:r>
        </a:p>
      </xdr:txBody>
    </xdr:sp>
    <xdr:clientData/>
  </xdr:twoCellAnchor>
  <xdr:twoCellAnchor>
    <xdr:from>
      <xdr:col>10</xdr:col>
      <xdr:colOff>257534</xdr:colOff>
      <xdr:row>29</xdr:row>
      <xdr:rowOff>37442</xdr:rowOff>
    </xdr:from>
    <xdr:to>
      <xdr:col>11</xdr:col>
      <xdr:colOff>219434</xdr:colOff>
      <xdr:row>30</xdr:row>
      <xdr:rowOff>114300</xdr:rowOff>
    </xdr:to>
    <xdr:sp macro="" textlink="">
      <xdr:nvSpPr>
        <xdr:cNvPr id="10" name="Obdélník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/>
      </xdr:nvSpPr>
      <xdr:spPr>
        <a:xfrm>
          <a:off x="5248634" y="5295242"/>
          <a:ext cx="457200" cy="22925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800">
              <a:solidFill>
                <a:sysClr val="windowText" lastClr="000000"/>
              </a:solidFill>
              <a:latin typeface="+mn-lt"/>
            </a:rPr>
            <a:t>ze ZP</a:t>
          </a:r>
        </a:p>
      </xdr:txBody>
    </xdr:sp>
    <xdr:clientData/>
  </xdr:twoCellAnchor>
  <xdr:twoCellAnchor>
    <xdr:from>
      <xdr:col>6</xdr:col>
      <xdr:colOff>295275</xdr:colOff>
      <xdr:row>29</xdr:row>
      <xdr:rowOff>28575</xdr:rowOff>
    </xdr:from>
    <xdr:to>
      <xdr:col>7</xdr:col>
      <xdr:colOff>321946</xdr:colOff>
      <xdr:row>30</xdr:row>
      <xdr:rowOff>95251</xdr:rowOff>
    </xdr:to>
    <xdr:sp macro="" textlink="">
      <xdr:nvSpPr>
        <xdr:cNvPr id="11" name="Obdélník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>
          <a:off x="3305175" y="5286375"/>
          <a:ext cx="521971" cy="21907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lang="cs-CZ" sz="800">
              <a:solidFill>
                <a:sysClr val="windowText" lastClr="000000"/>
              </a:solidFill>
              <a:latin typeface="+mn-lt"/>
            </a:rPr>
            <a:t>do ZP</a:t>
          </a:r>
        </a:p>
      </xdr:txBody>
    </xdr:sp>
    <xdr:clientData/>
  </xdr:twoCellAnchor>
  <xdr:twoCellAnchor>
    <xdr:from>
      <xdr:col>9</xdr:col>
      <xdr:colOff>346711</xdr:colOff>
      <xdr:row>26</xdr:row>
      <xdr:rowOff>104774</xdr:rowOff>
    </xdr:from>
    <xdr:to>
      <xdr:col>11</xdr:col>
      <xdr:colOff>438151</xdr:colOff>
      <xdr:row>27</xdr:row>
      <xdr:rowOff>142875</xdr:rowOff>
    </xdr:to>
    <xdr:sp macro="" textlink="">
      <xdr:nvSpPr>
        <xdr:cNvPr id="12" name="Obdélník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>
        <a:xfrm>
          <a:off x="4842511" y="4905374"/>
          <a:ext cx="1082040" cy="19050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800">
              <a:solidFill>
                <a:sysClr val="windowText" lastClr="000000"/>
              </a:solidFill>
              <a:latin typeface="+mn-lt"/>
            </a:rPr>
            <a:t>Výroba plynu v ČR</a:t>
          </a:r>
        </a:p>
      </xdr:txBody>
    </xdr:sp>
    <xdr:clientData/>
  </xdr:twoCellAnchor>
  <xdr:twoCellAnchor>
    <xdr:from>
      <xdr:col>4</xdr:col>
      <xdr:colOff>285751</xdr:colOff>
      <xdr:row>26</xdr:row>
      <xdr:rowOff>99059</xdr:rowOff>
    </xdr:from>
    <xdr:to>
      <xdr:col>7</xdr:col>
      <xdr:colOff>28575</xdr:colOff>
      <xdr:row>28</xdr:row>
      <xdr:rowOff>3810</xdr:rowOff>
    </xdr:to>
    <xdr:sp macro="" textlink="">
      <xdr:nvSpPr>
        <xdr:cNvPr id="13" name="Obdélník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/>
      </xdr:nvSpPr>
      <xdr:spPr>
        <a:xfrm>
          <a:off x="2305051" y="4899659"/>
          <a:ext cx="1228724" cy="20955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lang="cs-CZ" sz="800">
              <a:solidFill>
                <a:sysClr val="windowText" lastClr="000000"/>
              </a:solidFill>
              <a:latin typeface="+mn-lt"/>
            </a:rPr>
            <a:t>Spotřeba plynu v ČR</a:t>
          </a: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39</xdr:row>
      <xdr:rowOff>47625</xdr:rowOff>
    </xdr:from>
    <xdr:to>
      <xdr:col>17</xdr:col>
      <xdr:colOff>285750</xdr:colOff>
      <xdr:row>59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102</xdr:row>
      <xdr:rowOff>76200</xdr:rowOff>
    </xdr:from>
    <xdr:to>
      <xdr:col>17</xdr:col>
      <xdr:colOff>247650</xdr:colOff>
      <xdr:row>118</xdr:row>
      <xdr:rowOff>47625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30C54679-C6F7-4657-8443-1196A850E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40</xdr:row>
      <xdr:rowOff>9526</xdr:rowOff>
    </xdr:from>
    <xdr:to>
      <xdr:col>15</xdr:col>
      <xdr:colOff>247651</xdr:colOff>
      <xdr:row>56</xdr:row>
      <xdr:rowOff>9525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3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82</xdr:row>
      <xdr:rowOff>28575</xdr:rowOff>
    </xdr:from>
    <xdr:to>
      <xdr:col>8</xdr:col>
      <xdr:colOff>714375</xdr:colOff>
      <xdr:row>100</xdr:row>
      <xdr:rowOff>95250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AAAD24A-19B7-4E9F-B6B9-020E6511E5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128</xdr:row>
      <xdr:rowOff>19050</xdr:rowOff>
    </xdr:from>
    <xdr:to>
      <xdr:col>8</xdr:col>
      <xdr:colOff>695325</xdr:colOff>
      <xdr:row>147</xdr:row>
      <xdr:rowOff>19050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3AF4961F-CE7C-4272-8826-63068F485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123825</xdr:colOff>
      <xdr:row>105</xdr:row>
      <xdr:rowOff>1</xdr:rowOff>
    </xdr:from>
    <xdr:to>
      <xdr:col>8</xdr:col>
      <xdr:colOff>685800</xdr:colOff>
      <xdr:row>123</xdr:row>
      <xdr:rowOff>47626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5544CB6E-E369-4FE0-B6E2-441B3A7015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89</xdr:row>
      <xdr:rowOff>28574</xdr:rowOff>
    </xdr:from>
    <xdr:to>
      <xdr:col>16</xdr:col>
      <xdr:colOff>457201</xdr:colOff>
      <xdr:row>107</xdr:row>
      <xdr:rowOff>57149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EE5D94A-B3E9-4067-B7E5-72DC49A3CC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38101</xdr:colOff>
      <xdr:row>109</xdr:row>
      <xdr:rowOff>95249</xdr:rowOff>
    </xdr:from>
    <xdr:to>
      <xdr:col>16</xdr:col>
      <xdr:colOff>457201</xdr:colOff>
      <xdr:row>127</xdr:row>
      <xdr:rowOff>123824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DDE0D741-E3CE-43CC-9399-9F7A1D49B2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24</xdr:row>
      <xdr:rowOff>19050</xdr:rowOff>
    </xdr:from>
    <xdr:to>
      <xdr:col>31</xdr:col>
      <xdr:colOff>0</xdr:colOff>
      <xdr:row>43</xdr:row>
      <xdr:rowOff>142875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3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133351</xdr:colOff>
      <xdr:row>21</xdr:row>
      <xdr:rowOff>9525</xdr:rowOff>
    </xdr:from>
    <xdr:to>
      <xdr:col>10</xdr:col>
      <xdr:colOff>214</xdr:colOff>
      <xdr:row>22</xdr:row>
      <xdr:rowOff>158749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1" y="4327525"/>
          <a:ext cx="184363" cy="314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47626</xdr:colOff>
      <xdr:row>21</xdr:row>
      <xdr:rowOff>38999</xdr:rowOff>
    </xdr:from>
    <xdr:to>
      <xdr:col>15</xdr:col>
      <xdr:colOff>9526</xdr:colOff>
      <xdr:row>23</xdr:row>
      <xdr:rowOff>134211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3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6" y="4049024"/>
          <a:ext cx="209550" cy="419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87704</xdr:colOff>
      <xdr:row>20</xdr:row>
      <xdr:rowOff>126999</xdr:rowOff>
    </xdr:from>
    <xdr:to>
      <xdr:col>5</xdr:col>
      <xdr:colOff>293502</xdr:colOff>
      <xdr:row>23</xdr:row>
      <xdr:rowOff>155574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3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329" y="4108449"/>
          <a:ext cx="205798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19</xdr:row>
      <xdr:rowOff>158750</xdr:rowOff>
    </xdr:from>
    <xdr:to>
      <xdr:col>1</xdr:col>
      <xdr:colOff>6350</xdr:colOff>
      <xdr:row>23</xdr:row>
      <xdr:rowOff>147637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3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956050"/>
          <a:ext cx="190500" cy="674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12700</xdr:colOff>
      <xdr:row>3</xdr:row>
      <xdr:rowOff>50800</xdr:rowOff>
    </xdr:from>
    <xdr:to>
      <xdr:col>18</xdr:col>
      <xdr:colOff>291434</xdr:colOff>
      <xdr:row>20</xdr:row>
      <xdr:rowOff>22130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3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800100"/>
          <a:ext cx="5638134" cy="3209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292344</xdr:colOff>
      <xdr:row>37</xdr:row>
      <xdr:rowOff>163915</xdr:rowOff>
    </xdr:from>
    <xdr:to>
      <xdr:col>9</xdr:col>
      <xdr:colOff>293077</xdr:colOff>
      <xdr:row>42</xdr:row>
      <xdr:rowOff>190500</xdr:rowOff>
    </xdr:to>
    <xdr:cxnSp macro="">
      <xdr:nvCxnSpPr>
        <xdr:cNvPr id="9" name="Přímá spojnice se šipkou 8">
          <a:extLst>
            <a:ext uri="{FF2B5EF4-FFF2-40B4-BE49-F238E27FC236}">
              <a16:creationId xmlns:a16="http://schemas.microsoft.com/office/drawing/2014/main" id="{00000000-0008-0000-3900-000009000000}"/>
            </a:ext>
          </a:extLst>
        </xdr:cNvPr>
        <xdr:cNvCxnSpPr/>
      </xdr:nvCxnSpPr>
      <xdr:spPr>
        <a:xfrm>
          <a:off x="3127863" y="7454203"/>
          <a:ext cx="733" cy="788585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313764</xdr:colOff>
      <xdr:row>29</xdr:row>
      <xdr:rowOff>100853</xdr:rowOff>
    </xdr:from>
    <xdr:to>
      <xdr:col>15</xdr:col>
      <xdr:colOff>61633</xdr:colOff>
      <xdr:row>29</xdr:row>
      <xdr:rowOff>100853</xdr:rowOff>
    </xdr:to>
    <xdr:cxnSp macro="">
      <xdr:nvCxnSpPr>
        <xdr:cNvPr id="28" name="Přímá spojnice se šipkou 27">
          <a:extLst>
            <a:ext uri="{FF2B5EF4-FFF2-40B4-BE49-F238E27FC236}">
              <a16:creationId xmlns:a16="http://schemas.microsoft.com/office/drawing/2014/main" id="{00000000-0008-0000-3900-00001C000000}"/>
            </a:ext>
          </a:extLst>
        </xdr:cNvPr>
        <xdr:cNvCxnSpPr/>
      </xdr:nvCxnSpPr>
      <xdr:spPr>
        <a:xfrm flipH="1">
          <a:off x="3765176" y="5877485"/>
          <a:ext cx="1002928" cy="0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268941</xdr:colOff>
      <xdr:row>29</xdr:row>
      <xdr:rowOff>100853</xdr:rowOff>
    </xdr:from>
    <xdr:to>
      <xdr:col>8</xdr:col>
      <xdr:colOff>0</xdr:colOff>
      <xdr:row>29</xdr:row>
      <xdr:rowOff>100853</xdr:rowOff>
    </xdr:to>
    <xdr:cxnSp macro="">
      <xdr:nvCxnSpPr>
        <xdr:cNvPr id="42" name="Přímá spojnice se šipkou 41">
          <a:extLst>
            <a:ext uri="{FF2B5EF4-FFF2-40B4-BE49-F238E27FC236}">
              <a16:creationId xmlns:a16="http://schemas.microsoft.com/office/drawing/2014/main" id="{00000000-0008-0000-3900-00002A000000}"/>
            </a:ext>
          </a:extLst>
        </xdr:cNvPr>
        <xdr:cNvCxnSpPr/>
      </xdr:nvCxnSpPr>
      <xdr:spPr>
        <a:xfrm flipH="1">
          <a:off x="1524000" y="5877485"/>
          <a:ext cx="986118" cy="0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prstDash val="sysDot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72838</xdr:colOff>
      <xdr:row>29</xdr:row>
      <xdr:rowOff>190500</xdr:rowOff>
    </xdr:from>
    <xdr:to>
      <xdr:col>10</xdr:col>
      <xdr:colOff>74993</xdr:colOff>
      <xdr:row>34</xdr:row>
      <xdr:rowOff>861</xdr:rowOff>
    </xdr:to>
    <xdr:cxnSp macro="">
      <xdr:nvCxnSpPr>
        <xdr:cNvPr id="45" name="Přímá spojnice se šipkou 44">
          <a:extLst>
            <a:ext uri="{FF2B5EF4-FFF2-40B4-BE49-F238E27FC236}">
              <a16:creationId xmlns:a16="http://schemas.microsoft.com/office/drawing/2014/main" id="{00000000-0008-0000-3900-00002D000000}"/>
            </a:ext>
          </a:extLst>
        </xdr:cNvPr>
        <xdr:cNvCxnSpPr/>
      </xdr:nvCxnSpPr>
      <xdr:spPr>
        <a:xfrm>
          <a:off x="3210485" y="5967132"/>
          <a:ext cx="2155" cy="762861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235324</xdr:colOff>
      <xdr:row>30</xdr:row>
      <xdr:rowOff>5603</xdr:rowOff>
    </xdr:from>
    <xdr:to>
      <xdr:col>9</xdr:col>
      <xdr:colOff>235324</xdr:colOff>
      <xdr:row>33</xdr:row>
      <xdr:rowOff>173692</xdr:rowOff>
    </xdr:to>
    <xdr:cxnSp macro="">
      <xdr:nvCxnSpPr>
        <xdr:cNvPr id="46" name="Přímá spojnice se šipkou 45">
          <a:extLst>
            <a:ext uri="{FF2B5EF4-FFF2-40B4-BE49-F238E27FC236}">
              <a16:creationId xmlns:a16="http://schemas.microsoft.com/office/drawing/2014/main" id="{00000000-0008-0000-3900-00002E000000}"/>
            </a:ext>
          </a:extLst>
        </xdr:cNvPr>
        <xdr:cNvCxnSpPr/>
      </xdr:nvCxnSpPr>
      <xdr:spPr>
        <a:xfrm flipV="1">
          <a:off x="3059206" y="5972735"/>
          <a:ext cx="0" cy="739589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5602</xdr:colOff>
      <xdr:row>36</xdr:row>
      <xdr:rowOff>112059</xdr:rowOff>
    </xdr:from>
    <xdr:to>
      <xdr:col>7</xdr:col>
      <xdr:colOff>291353</xdr:colOff>
      <xdr:row>38</xdr:row>
      <xdr:rowOff>112059</xdr:rowOff>
    </xdr:to>
    <xdr:cxnSp macro="">
      <xdr:nvCxnSpPr>
        <xdr:cNvPr id="52" name="Přímá spojnice se šipkou 51">
          <a:extLst>
            <a:ext uri="{FF2B5EF4-FFF2-40B4-BE49-F238E27FC236}">
              <a16:creationId xmlns:a16="http://schemas.microsoft.com/office/drawing/2014/main" id="{00000000-0008-0000-3900-000034000000}"/>
            </a:ext>
          </a:extLst>
        </xdr:cNvPr>
        <xdr:cNvCxnSpPr/>
      </xdr:nvCxnSpPr>
      <xdr:spPr>
        <a:xfrm flipH="1">
          <a:off x="1574426" y="7222191"/>
          <a:ext cx="913280" cy="381000"/>
        </a:xfrm>
        <a:prstGeom prst="straightConnector1">
          <a:avLst/>
        </a:prstGeom>
        <a:ln w="44450">
          <a:solidFill>
            <a:schemeClr val="bg2">
              <a:lumMod val="75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285750</xdr:colOff>
      <xdr:row>34</xdr:row>
      <xdr:rowOff>89647</xdr:rowOff>
    </xdr:from>
    <xdr:to>
      <xdr:col>7</xdr:col>
      <xdr:colOff>296956</xdr:colOff>
      <xdr:row>36</xdr:row>
      <xdr:rowOff>61633</xdr:rowOff>
    </xdr:to>
    <xdr:cxnSp macro="">
      <xdr:nvCxnSpPr>
        <xdr:cNvPr id="55" name="Přímá spojnice se šipkou 54">
          <a:extLst>
            <a:ext uri="{FF2B5EF4-FFF2-40B4-BE49-F238E27FC236}">
              <a16:creationId xmlns:a16="http://schemas.microsoft.com/office/drawing/2014/main" id="{00000000-0008-0000-3900-000037000000}"/>
            </a:ext>
          </a:extLst>
        </xdr:cNvPr>
        <xdr:cNvCxnSpPr/>
      </xdr:nvCxnSpPr>
      <xdr:spPr>
        <a:xfrm>
          <a:off x="1540809" y="6818779"/>
          <a:ext cx="952500" cy="352986"/>
        </a:xfrm>
        <a:prstGeom prst="straightConnector1">
          <a:avLst/>
        </a:prstGeom>
        <a:ln w="44450">
          <a:solidFill>
            <a:schemeClr val="bg2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291353</xdr:colOff>
      <xdr:row>36</xdr:row>
      <xdr:rowOff>173691</xdr:rowOff>
    </xdr:from>
    <xdr:to>
      <xdr:col>14</xdr:col>
      <xdr:colOff>308162</xdr:colOff>
      <xdr:row>36</xdr:row>
      <xdr:rowOff>173691</xdr:rowOff>
    </xdr:to>
    <xdr:cxnSp macro="">
      <xdr:nvCxnSpPr>
        <xdr:cNvPr id="60" name="Přímá spojnice se šipkou 59">
          <a:extLst>
            <a:ext uri="{FF2B5EF4-FFF2-40B4-BE49-F238E27FC236}">
              <a16:creationId xmlns:a16="http://schemas.microsoft.com/office/drawing/2014/main" id="{00000000-0008-0000-3900-00003C000000}"/>
            </a:ext>
          </a:extLst>
        </xdr:cNvPr>
        <xdr:cNvCxnSpPr/>
      </xdr:nvCxnSpPr>
      <xdr:spPr>
        <a:xfrm>
          <a:off x="3742765" y="7283823"/>
          <a:ext cx="958103" cy="0"/>
        </a:xfrm>
        <a:prstGeom prst="straightConnector1">
          <a:avLst/>
        </a:prstGeom>
        <a:ln w="12700">
          <a:solidFill>
            <a:schemeClr val="bg1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266700</xdr:colOff>
      <xdr:row>43</xdr:row>
      <xdr:rowOff>171450</xdr:rowOff>
    </xdr:from>
    <xdr:to>
      <xdr:col>4</xdr:col>
      <xdr:colOff>47625</xdr:colOff>
      <xdr:row>45</xdr:row>
      <xdr:rowOff>0</xdr:rowOff>
    </xdr:to>
    <xdr:cxnSp macro="">
      <xdr:nvCxnSpPr>
        <xdr:cNvPr id="66" name="Přímá spojnice se šipkou 65">
          <a:extLst>
            <a:ext uri="{FF2B5EF4-FFF2-40B4-BE49-F238E27FC236}">
              <a16:creationId xmlns:a16="http://schemas.microsoft.com/office/drawing/2014/main" id="{00000000-0008-0000-3900-000042000000}"/>
            </a:ext>
          </a:extLst>
        </xdr:cNvPr>
        <xdr:cNvCxnSpPr/>
      </xdr:nvCxnSpPr>
      <xdr:spPr>
        <a:xfrm>
          <a:off x="895350" y="8420100"/>
          <a:ext cx="409575" cy="209550"/>
        </a:xfrm>
        <a:prstGeom prst="straightConnector1">
          <a:avLst/>
        </a:prstGeom>
        <a:ln w="12700">
          <a:solidFill>
            <a:schemeClr val="accent1">
              <a:lumMod val="20000"/>
              <a:lumOff val="80000"/>
            </a:schemeClr>
          </a:solidFill>
          <a:prstDash val="solid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5604</xdr:colOff>
      <xdr:row>45</xdr:row>
      <xdr:rowOff>128868</xdr:rowOff>
    </xdr:from>
    <xdr:to>
      <xdr:col>8</xdr:col>
      <xdr:colOff>5603</xdr:colOff>
      <xdr:row>45</xdr:row>
      <xdr:rowOff>134471</xdr:rowOff>
    </xdr:to>
    <xdr:cxnSp macro="">
      <xdr:nvCxnSpPr>
        <xdr:cNvPr id="68" name="Přímá spojnice se šipkou 67">
          <a:extLst>
            <a:ext uri="{FF2B5EF4-FFF2-40B4-BE49-F238E27FC236}">
              <a16:creationId xmlns:a16="http://schemas.microsoft.com/office/drawing/2014/main" id="{00000000-0008-0000-3900-000044000000}"/>
            </a:ext>
          </a:extLst>
        </xdr:cNvPr>
        <xdr:cNvCxnSpPr/>
      </xdr:nvCxnSpPr>
      <xdr:spPr>
        <a:xfrm flipH="1" flipV="1">
          <a:off x="1888192" y="8763000"/>
          <a:ext cx="627529" cy="5603"/>
        </a:xfrm>
        <a:prstGeom prst="straightConnector1">
          <a:avLst/>
        </a:prstGeom>
        <a:ln w="12700">
          <a:solidFill>
            <a:schemeClr val="accent1">
              <a:lumMod val="60000"/>
              <a:lumOff val="40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292473</xdr:colOff>
      <xdr:row>45</xdr:row>
      <xdr:rowOff>68356</xdr:rowOff>
    </xdr:from>
    <xdr:to>
      <xdr:col>14</xdr:col>
      <xdr:colOff>303679</xdr:colOff>
      <xdr:row>47</xdr:row>
      <xdr:rowOff>40342</xdr:rowOff>
    </xdr:to>
    <xdr:cxnSp macro="">
      <xdr:nvCxnSpPr>
        <xdr:cNvPr id="72" name="Přímá spojnice se šipkou 71">
          <a:extLst>
            <a:ext uri="{FF2B5EF4-FFF2-40B4-BE49-F238E27FC236}">
              <a16:creationId xmlns:a16="http://schemas.microsoft.com/office/drawing/2014/main" id="{00000000-0008-0000-3900-000048000000}"/>
            </a:ext>
          </a:extLst>
        </xdr:cNvPr>
        <xdr:cNvCxnSpPr/>
      </xdr:nvCxnSpPr>
      <xdr:spPr>
        <a:xfrm>
          <a:off x="3743885" y="8702488"/>
          <a:ext cx="952500" cy="352986"/>
        </a:xfrm>
        <a:prstGeom prst="straightConnector1">
          <a:avLst/>
        </a:prstGeom>
        <a:ln w="4445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259977</xdr:colOff>
      <xdr:row>44</xdr:row>
      <xdr:rowOff>11206</xdr:rowOff>
    </xdr:from>
    <xdr:to>
      <xdr:col>14</xdr:col>
      <xdr:colOff>302559</xdr:colOff>
      <xdr:row>45</xdr:row>
      <xdr:rowOff>58270</xdr:rowOff>
    </xdr:to>
    <xdr:cxnSp macro="">
      <xdr:nvCxnSpPr>
        <xdr:cNvPr id="73" name="Přímá spojnice se šipkou 72">
          <a:extLst>
            <a:ext uri="{FF2B5EF4-FFF2-40B4-BE49-F238E27FC236}">
              <a16:creationId xmlns:a16="http://schemas.microsoft.com/office/drawing/2014/main" id="{00000000-0008-0000-3900-000049000000}"/>
            </a:ext>
          </a:extLst>
        </xdr:cNvPr>
        <xdr:cNvCxnSpPr/>
      </xdr:nvCxnSpPr>
      <xdr:spPr>
        <a:xfrm flipV="1">
          <a:off x="3711389" y="8454838"/>
          <a:ext cx="983876" cy="237564"/>
        </a:xfrm>
        <a:prstGeom prst="straightConnector1">
          <a:avLst/>
        </a:prstGeom>
        <a:ln w="1270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308162</xdr:colOff>
      <xdr:row>46</xdr:row>
      <xdr:rowOff>184897</xdr:rowOff>
    </xdr:from>
    <xdr:to>
      <xdr:col>9</xdr:col>
      <xdr:colOff>308163</xdr:colOff>
      <xdr:row>48</xdr:row>
      <xdr:rowOff>184897</xdr:rowOff>
    </xdr:to>
    <xdr:cxnSp macro="">
      <xdr:nvCxnSpPr>
        <xdr:cNvPr id="75" name="Přímá spojnice se šipkou 74">
          <a:extLst>
            <a:ext uri="{FF2B5EF4-FFF2-40B4-BE49-F238E27FC236}">
              <a16:creationId xmlns:a16="http://schemas.microsoft.com/office/drawing/2014/main" id="{00000000-0008-0000-3900-00004B000000}"/>
            </a:ext>
          </a:extLst>
        </xdr:cNvPr>
        <xdr:cNvCxnSpPr/>
      </xdr:nvCxnSpPr>
      <xdr:spPr>
        <a:xfrm>
          <a:off x="3132044" y="9009529"/>
          <a:ext cx="1" cy="381000"/>
        </a:xfrm>
        <a:prstGeom prst="straightConnector1">
          <a:avLst/>
        </a:prstGeom>
        <a:ln w="2540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274544</xdr:colOff>
      <xdr:row>45</xdr:row>
      <xdr:rowOff>162487</xdr:rowOff>
    </xdr:from>
    <xdr:to>
      <xdr:col>7</xdr:col>
      <xdr:colOff>296956</xdr:colOff>
      <xdr:row>52</xdr:row>
      <xdr:rowOff>28015</xdr:rowOff>
    </xdr:to>
    <xdr:cxnSp macro="">
      <xdr:nvCxnSpPr>
        <xdr:cNvPr id="79" name="Přímá spojnice se šipkou 78">
          <a:extLst>
            <a:ext uri="{FF2B5EF4-FFF2-40B4-BE49-F238E27FC236}">
              <a16:creationId xmlns:a16="http://schemas.microsoft.com/office/drawing/2014/main" id="{00000000-0008-0000-3900-00004F000000}"/>
            </a:ext>
          </a:extLst>
        </xdr:cNvPr>
        <xdr:cNvCxnSpPr/>
      </xdr:nvCxnSpPr>
      <xdr:spPr>
        <a:xfrm flipV="1">
          <a:off x="1529603" y="8796619"/>
          <a:ext cx="963706" cy="1199028"/>
        </a:xfrm>
        <a:prstGeom prst="straightConnector1">
          <a:avLst/>
        </a:prstGeom>
        <a:ln w="19050">
          <a:solidFill>
            <a:schemeClr val="accent2">
              <a:lumMod val="40000"/>
              <a:lumOff val="6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257735</xdr:colOff>
      <xdr:row>50</xdr:row>
      <xdr:rowOff>5605</xdr:rowOff>
    </xdr:from>
    <xdr:to>
      <xdr:col>7</xdr:col>
      <xdr:colOff>308162</xdr:colOff>
      <xdr:row>52</xdr:row>
      <xdr:rowOff>22412</xdr:rowOff>
    </xdr:to>
    <xdr:cxnSp macro="">
      <xdr:nvCxnSpPr>
        <xdr:cNvPr id="81" name="Přímá spojnice se šipkou 80">
          <a:extLst>
            <a:ext uri="{FF2B5EF4-FFF2-40B4-BE49-F238E27FC236}">
              <a16:creationId xmlns:a16="http://schemas.microsoft.com/office/drawing/2014/main" id="{00000000-0008-0000-3900-000051000000}"/>
            </a:ext>
          </a:extLst>
        </xdr:cNvPr>
        <xdr:cNvCxnSpPr/>
      </xdr:nvCxnSpPr>
      <xdr:spPr>
        <a:xfrm flipV="1">
          <a:off x="1512794" y="9592237"/>
          <a:ext cx="991721" cy="397807"/>
        </a:xfrm>
        <a:prstGeom prst="straightConnector1">
          <a:avLst/>
        </a:prstGeom>
        <a:ln w="12700">
          <a:solidFill>
            <a:schemeClr val="accent2">
              <a:lumMod val="40000"/>
              <a:lumOff val="6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246529</xdr:colOff>
      <xdr:row>52</xdr:row>
      <xdr:rowOff>5603</xdr:rowOff>
    </xdr:from>
    <xdr:to>
      <xdr:col>14</xdr:col>
      <xdr:colOff>291353</xdr:colOff>
      <xdr:row>52</xdr:row>
      <xdr:rowOff>11206</xdr:rowOff>
    </xdr:to>
    <xdr:cxnSp macro="">
      <xdr:nvCxnSpPr>
        <xdr:cNvPr id="88" name="Přímá spojnice se šipkou 87">
          <a:extLst>
            <a:ext uri="{FF2B5EF4-FFF2-40B4-BE49-F238E27FC236}">
              <a16:creationId xmlns:a16="http://schemas.microsoft.com/office/drawing/2014/main" id="{00000000-0008-0000-3900-000058000000}"/>
            </a:ext>
          </a:extLst>
        </xdr:cNvPr>
        <xdr:cNvCxnSpPr/>
      </xdr:nvCxnSpPr>
      <xdr:spPr>
        <a:xfrm>
          <a:off x="1501588" y="9973235"/>
          <a:ext cx="3182471" cy="5603"/>
        </a:xfrm>
        <a:prstGeom prst="straightConnector1">
          <a:avLst/>
        </a:prstGeom>
        <a:ln w="9525">
          <a:solidFill>
            <a:schemeClr val="accent2">
              <a:lumMod val="40000"/>
              <a:lumOff val="6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274544</xdr:colOff>
      <xdr:row>50</xdr:row>
      <xdr:rowOff>5603</xdr:rowOff>
    </xdr:from>
    <xdr:to>
      <xdr:col>14</xdr:col>
      <xdr:colOff>302559</xdr:colOff>
      <xdr:row>50</xdr:row>
      <xdr:rowOff>5604</xdr:rowOff>
    </xdr:to>
    <xdr:cxnSp macro="">
      <xdr:nvCxnSpPr>
        <xdr:cNvPr id="98" name="Přímá spojnice se šipkou 97">
          <a:extLst>
            <a:ext uri="{FF2B5EF4-FFF2-40B4-BE49-F238E27FC236}">
              <a16:creationId xmlns:a16="http://schemas.microsoft.com/office/drawing/2014/main" id="{00000000-0008-0000-3900-000062000000}"/>
            </a:ext>
          </a:extLst>
        </xdr:cNvPr>
        <xdr:cNvCxnSpPr/>
      </xdr:nvCxnSpPr>
      <xdr:spPr>
        <a:xfrm>
          <a:off x="3725956" y="9592235"/>
          <a:ext cx="969309" cy="1"/>
        </a:xfrm>
        <a:prstGeom prst="straightConnector1">
          <a:avLst/>
        </a:prstGeom>
        <a:ln w="1905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274544</xdr:colOff>
      <xdr:row>37</xdr:row>
      <xdr:rowOff>156883</xdr:rowOff>
    </xdr:from>
    <xdr:to>
      <xdr:col>14</xdr:col>
      <xdr:colOff>309282</xdr:colOff>
      <xdr:row>42</xdr:row>
      <xdr:rowOff>17929</xdr:rowOff>
    </xdr:to>
    <xdr:cxnSp macro="">
      <xdr:nvCxnSpPr>
        <xdr:cNvPr id="102" name="Přímá spojnice se šipkou 101">
          <a:extLst>
            <a:ext uri="{FF2B5EF4-FFF2-40B4-BE49-F238E27FC236}">
              <a16:creationId xmlns:a16="http://schemas.microsoft.com/office/drawing/2014/main" id="{00000000-0008-0000-3900-000066000000}"/>
            </a:ext>
          </a:extLst>
        </xdr:cNvPr>
        <xdr:cNvCxnSpPr/>
      </xdr:nvCxnSpPr>
      <xdr:spPr>
        <a:xfrm>
          <a:off x="3725956" y="7457515"/>
          <a:ext cx="976032" cy="813546"/>
        </a:xfrm>
        <a:prstGeom prst="straightConnector1">
          <a:avLst/>
        </a:prstGeom>
        <a:ln w="12700">
          <a:solidFill>
            <a:schemeClr val="bg1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313764</xdr:colOff>
      <xdr:row>37</xdr:row>
      <xdr:rowOff>184897</xdr:rowOff>
    </xdr:from>
    <xdr:to>
      <xdr:col>16</xdr:col>
      <xdr:colOff>313764</xdr:colOff>
      <xdr:row>39</xdr:row>
      <xdr:rowOff>179294</xdr:rowOff>
    </xdr:to>
    <xdr:cxnSp macro="">
      <xdr:nvCxnSpPr>
        <xdr:cNvPr id="104" name="Přímá spojnice se šipkou 103">
          <a:extLst>
            <a:ext uri="{FF2B5EF4-FFF2-40B4-BE49-F238E27FC236}">
              <a16:creationId xmlns:a16="http://schemas.microsoft.com/office/drawing/2014/main" id="{00000000-0008-0000-3900-000068000000}"/>
            </a:ext>
          </a:extLst>
        </xdr:cNvPr>
        <xdr:cNvCxnSpPr/>
      </xdr:nvCxnSpPr>
      <xdr:spPr>
        <a:xfrm>
          <a:off x="5333999" y="7295029"/>
          <a:ext cx="0" cy="375397"/>
        </a:xfrm>
        <a:prstGeom prst="straightConnector1">
          <a:avLst/>
        </a:prstGeom>
        <a:ln w="12700">
          <a:solidFill>
            <a:schemeClr val="bg1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25</xdr:row>
      <xdr:rowOff>156883</xdr:rowOff>
    </xdr:from>
    <xdr:to>
      <xdr:col>17</xdr:col>
      <xdr:colOff>3275</xdr:colOff>
      <xdr:row>28</xdr:row>
      <xdr:rowOff>1981</xdr:rowOff>
    </xdr:to>
    <xdr:cxnSp macro="">
      <xdr:nvCxnSpPr>
        <xdr:cNvPr id="109" name="Přímá spojnice se šipkou 108">
          <a:extLst>
            <a:ext uri="{FF2B5EF4-FFF2-40B4-BE49-F238E27FC236}">
              <a16:creationId xmlns:a16="http://schemas.microsoft.com/office/drawing/2014/main" id="{00000000-0008-0000-3900-00006D000000}"/>
            </a:ext>
          </a:extLst>
        </xdr:cNvPr>
        <xdr:cNvCxnSpPr/>
      </xdr:nvCxnSpPr>
      <xdr:spPr>
        <a:xfrm>
          <a:off x="5397500" y="4959071"/>
          <a:ext cx="3275" cy="416598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302559</xdr:colOff>
      <xdr:row>25</xdr:row>
      <xdr:rowOff>152401</xdr:rowOff>
    </xdr:from>
    <xdr:to>
      <xdr:col>2</xdr:col>
      <xdr:colOff>303680</xdr:colOff>
      <xdr:row>28</xdr:row>
      <xdr:rowOff>5603</xdr:rowOff>
    </xdr:to>
    <xdr:cxnSp macro="">
      <xdr:nvCxnSpPr>
        <xdr:cNvPr id="112" name="Přímá spojnice se šipkou 111">
          <a:extLst>
            <a:ext uri="{FF2B5EF4-FFF2-40B4-BE49-F238E27FC236}">
              <a16:creationId xmlns:a16="http://schemas.microsoft.com/office/drawing/2014/main" id="{00000000-0008-0000-3900-000070000000}"/>
            </a:ext>
          </a:extLst>
        </xdr:cNvPr>
        <xdr:cNvCxnSpPr/>
      </xdr:nvCxnSpPr>
      <xdr:spPr>
        <a:xfrm flipV="1">
          <a:off x="930088" y="5167033"/>
          <a:ext cx="1121" cy="424702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5603</xdr:colOff>
      <xdr:row>45</xdr:row>
      <xdr:rowOff>61633</xdr:rowOff>
    </xdr:from>
    <xdr:to>
      <xdr:col>8</xdr:col>
      <xdr:colOff>0</xdr:colOff>
      <xdr:row>45</xdr:row>
      <xdr:rowOff>67236</xdr:rowOff>
    </xdr:to>
    <xdr:cxnSp macro="">
      <xdr:nvCxnSpPr>
        <xdr:cNvPr id="118" name="Přímá spojnice se šipkou 117">
          <a:extLst>
            <a:ext uri="{FF2B5EF4-FFF2-40B4-BE49-F238E27FC236}">
              <a16:creationId xmlns:a16="http://schemas.microsoft.com/office/drawing/2014/main" id="{00000000-0008-0000-3900-000076000000}"/>
            </a:ext>
          </a:extLst>
        </xdr:cNvPr>
        <xdr:cNvCxnSpPr/>
      </xdr:nvCxnSpPr>
      <xdr:spPr>
        <a:xfrm>
          <a:off x="1888191" y="8695765"/>
          <a:ext cx="621927" cy="5603"/>
        </a:xfrm>
        <a:prstGeom prst="straightConnector1">
          <a:avLst/>
        </a:prstGeom>
        <a:ln w="1270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281269</xdr:colOff>
      <xdr:row>46</xdr:row>
      <xdr:rowOff>0</xdr:rowOff>
    </xdr:from>
    <xdr:to>
      <xdr:col>4</xdr:col>
      <xdr:colOff>19050</xdr:colOff>
      <xdr:row>47</xdr:row>
      <xdr:rowOff>6723</xdr:rowOff>
    </xdr:to>
    <xdr:cxnSp macro="">
      <xdr:nvCxnSpPr>
        <xdr:cNvPr id="121" name="Přímá spojnice se šipkou 120">
          <a:extLst>
            <a:ext uri="{FF2B5EF4-FFF2-40B4-BE49-F238E27FC236}">
              <a16:creationId xmlns:a16="http://schemas.microsoft.com/office/drawing/2014/main" id="{00000000-0008-0000-3900-000079000000}"/>
            </a:ext>
          </a:extLst>
        </xdr:cNvPr>
        <xdr:cNvCxnSpPr/>
      </xdr:nvCxnSpPr>
      <xdr:spPr>
        <a:xfrm flipH="1">
          <a:off x="909919" y="8820150"/>
          <a:ext cx="366431" cy="197223"/>
        </a:xfrm>
        <a:prstGeom prst="straightConnector1">
          <a:avLst/>
        </a:prstGeom>
        <a:ln w="12700">
          <a:solidFill>
            <a:schemeClr val="accent1">
              <a:lumMod val="20000"/>
              <a:lumOff val="80000"/>
            </a:schemeClr>
          </a:solidFill>
          <a:prstDash val="sysDot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304800</xdr:colOff>
      <xdr:row>47</xdr:row>
      <xdr:rowOff>95811</xdr:rowOff>
    </xdr:from>
    <xdr:to>
      <xdr:col>14</xdr:col>
      <xdr:colOff>305921</xdr:colOff>
      <xdr:row>50</xdr:row>
      <xdr:rowOff>9525</xdr:rowOff>
    </xdr:to>
    <xdr:cxnSp macro="">
      <xdr:nvCxnSpPr>
        <xdr:cNvPr id="127" name="Přímá spojnice se šipkou 126">
          <a:extLst>
            <a:ext uri="{FF2B5EF4-FFF2-40B4-BE49-F238E27FC236}">
              <a16:creationId xmlns:a16="http://schemas.microsoft.com/office/drawing/2014/main" id="{00000000-0008-0000-3900-00007F000000}"/>
            </a:ext>
          </a:extLst>
        </xdr:cNvPr>
        <xdr:cNvCxnSpPr/>
      </xdr:nvCxnSpPr>
      <xdr:spPr>
        <a:xfrm flipV="1">
          <a:off x="3762375" y="9106461"/>
          <a:ext cx="944096" cy="485214"/>
        </a:xfrm>
        <a:prstGeom prst="straightConnector1">
          <a:avLst/>
        </a:prstGeom>
        <a:ln w="1905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18</xdr:row>
      <xdr:rowOff>11431</xdr:rowOff>
    </xdr:from>
    <xdr:to>
      <xdr:col>9</xdr:col>
      <xdr:colOff>123825</xdr:colOff>
      <xdr:row>36</xdr:row>
      <xdr:rowOff>114301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152400</xdr:colOff>
      <xdr:row>18</xdr:row>
      <xdr:rowOff>13334</xdr:rowOff>
    </xdr:from>
    <xdr:to>
      <xdr:col>18</xdr:col>
      <xdr:colOff>438150</xdr:colOff>
      <xdr:row>36</xdr:row>
      <xdr:rowOff>85725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27</xdr:row>
      <xdr:rowOff>38100</xdr:rowOff>
    </xdr:from>
    <xdr:to>
      <xdr:col>8</xdr:col>
      <xdr:colOff>457200</xdr:colOff>
      <xdr:row>41</xdr:row>
      <xdr:rowOff>85726</xdr:rowOff>
    </xdr:to>
    <xdr:graphicFrame macro="">
      <xdr:nvGraphicFramePr>
        <xdr:cNvPr id="12" name="Graf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180976</xdr:colOff>
      <xdr:row>27</xdr:row>
      <xdr:rowOff>28574</xdr:rowOff>
    </xdr:from>
    <xdr:to>
      <xdr:col>16</xdr:col>
      <xdr:colOff>323850</xdr:colOff>
      <xdr:row>41</xdr:row>
      <xdr:rowOff>85725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18</xdr:row>
      <xdr:rowOff>57149</xdr:rowOff>
    </xdr:from>
    <xdr:to>
      <xdr:col>5</xdr:col>
      <xdr:colOff>438150</xdr:colOff>
      <xdr:row>33</xdr:row>
      <xdr:rowOff>133350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18</xdr:row>
      <xdr:rowOff>76200</xdr:rowOff>
    </xdr:from>
    <xdr:to>
      <xdr:col>11</xdr:col>
      <xdr:colOff>504822</xdr:colOff>
      <xdr:row>33</xdr:row>
      <xdr:rowOff>61912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85726</xdr:colOff>
      <xdr:row>18</xdr:row>
      <xdr:rowOff>47625</xdr:rowOff>
    </xdr:from>
    <xdr:to>
      <xdr:col>13</xdr:col>
      <xdr:colOff>600075</xdr:colOff>
      <xdr:row>39</xdr:row>
      <xdr:rowOff>38100</xdr:rowOff>
    </xdr:to>
    <xdr:graphicFrame macro="">
      <xdr:nvGraphicFramePr>
        <xdr:cNvPr id="20" name="Graf 19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18</xdr:row>
      <xdr:rowOff>19050</xdr:rowOff>
    </xdr:from>
    <xdr:to>
      <xdr:col>6</xdr:col>
      <xdr:colOff>314325</xdr:colOff>
      <xdr:row>39</xdr:row>
      <xdr:rowOff>99060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42</xdr:row>
      <xdr:rowOff>19049</xdr:rowOff>
    </xdr:from>
    <xdr:to>
      <xdr:col>7</xdr:col>
      <xdr:colOff>0</xdr:colOff>
      <xdr:row>63</xdr:row>
      <xdr:rowOff>76200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YN/Plyn%20statistika/Plyn%20-%20Mesic/2018/Tarifni_statistika_2011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"/>
      <sheetName val="2012"/>
      <sheetName val="2013"/>
      <sheetName val="2014"/>
      <sheetName val="2015"/>
      <sheetName val="2016"/>
      <sheetName val="2017"/>
      <sheetName val="2018"/>
      <sheetName val="TS-tab"/>
      <sheetName val="TS-graf"/>
    </sheetNames>
    <sheetDataSet>
      <sheetData sheetId="0">
        <row r="3">
          <cell r="T3">
            <v>24414754.37145</v>
          </cell>
        </row>
      </sheetData>
      <sheetData sheetId="1">
        <row r="3">
          <cell r="T3">
            <v>24367008.777959999</v>
          </cell>
        </row>
      </sheetData>
      <sheetData sheetId="2">
        <row r="3">
          <cell r="T3">
            <v>23981279.542849999</v>
          </cell>
        </row>
      </sheetData>
      <sheetData sheetId="3">
        <row r="3">
          <cell r="T3">
            <v>23351837.419780001</v>
          </cell>
        </row>
      </sheetData>
      <sheetData sheetId="4">
        <row r="3">
          <cell r="I3">
            <v>23514168.522999998</v>
          </cell>
        </row>
      </sheetData>
      <sheetData sheetId="5">
        <row r="3">
          <cell r="I3">
            <v>24135731.601999998</v>
          </cell>
        </row>
      </sheetData>
      <sheetData sheetId="6">
        <row r="3">
          <cell r="I3">
            <v>24867154.788480002</v>
          </cell>
        </row>
      </sheetData>
      <sheetData sheetId="7"/>
      <sheetData sheetId="8">
        <row r="7">
          <cell r="A7" t="str">
            <v>VO+SO</v>
          </cell>
        </row>
        <row r="8">
          <cell r="A8" t="str">
            <v>zákazníci připojeni přímo k PS</v>
          </cell>
        </row>
        <row r="9">
          <cell r="A9" t="str">
            <v>odběr z dálkovodu</v>
          </cell>
        </row>
        <row r="10">
          <cell r="A10" t="str">
            <v>z místní sítě</v>
          </cell>
        </row>
        <row r="12">
          <cell r="A12" t="str">
            <v>0 - 1,89</v>
          </cell>
        </row>
        <row r="13">
          <cell r="A13" t="str">
            <v>1,89 - 7,56</v>
          </cell>
        </row>
        <row r="14">
          <cell r="A14" t="str">
            <v>7,56 - 15</v>
          </cell>
        </row>
        <row r="15">
          <cell r="A15" t="str">
            <v>15 - 25</v>
          </cell>
        </row>
        <row r="16">
          <cell r="A16" t="str">
            <v>25 - 45</v>
          </cell>
        </row>
        <row r="17">
          <cell r="A17" t="str">
            <v>45 - 63</v>
          </cell>
        </row>
        <row r="18">
          <cell r="A18" t="str">
            <v>63 - 630</v>
          </cell>
        </row>
        <row r="20">
          <cell r="A20" t="str">
            <v>0 - 1,89</v>
          </cell>
        </row>
        <row r="21">
          <cell r="A21" t="str">
            <v>1,89 - 7,56</v>
          </cell>
        </row>
        <row r="22">
          <cell r="A22" t="str">
            <v>7,56 - 15</v>
          </cell>
        </row>
        <row r="23">
          <cell r="A23" t="str">
            <v>15 - 25</v>
          </cell>
        </row>
        <row r="24">
          <cell r="A24" t="str">
            <v>25 - 45</v>
          </cell>
        </row>
        <row r="25">
          <cell r="A25" t="str">
            <v>45 - 63</v>
          </cell>
        </row>
        <row r="26">
          <cell r="A26" t="str">
            <v>63 - 630</v>
          </cell>
        </row>
        <row r="27">
          <cell r="A27" t="str">
            <v>MO+DOM</v>
          </cell>
        </row>
      </sheetData>
      <sheetData sheetId="9">
        <row r="7">
          <cell r="S7">
            <v>2011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295EB-3138-4849-9D19-8951DACDD23E}">
  <dimension ref="A1:J54"/>
  <sheetViews>
    <sheetView showGridLines="0" tabSelected="1" showWhiteSpace="0" zoomScaleNormal="100" zoomScaleSheetLayoutView="100" zoomScalePageLayoutView="70" workbookViewId="0"/>
  </sheetViews>
  <sheetFormatPr defaultColWidth="9.140625" defaultRowHeight="12.75"/>
  <cols>
    <col min="1" max="1" width="34.85546875" style="1547" customWidth="1"/>
    <col min="2" max="2" width="50.42578125" style="1547" customWidth="1"/>
    <col min="3" max="9" width="9.85546875" style="1547" customWidth="1"/>
    <col min="10" max="10" width="10.28515625" style="1547" customWidth="1"/>
    <col min="11" max="16384" width="9.140625" style="1547"/>
  </cols>
  <sheetData>
    <row r="1" spans="1:10" s="1533" customFormat="1" ht="360" customHeight="1">
      <c r="B1" s="1548" t="s">
        <v>565</v>
      </c>
    </row>
    <row r="2" spans="1:10" s="1533" customFormat="1" ht="360" customHeight="1">
      <c r="A2" s="1534"/>
      <c r="B2" s="1548"/>
      <c r="C2" s="1534"/>
      <c r="D2" s="1534"/>
      <c r="E2" s="1534"/>
      <c r="F2" s="1534"/>
      <c r="G2" s="1534"/>
      <c r="H2" s="1534"/>
      <c r="I2" s="1534"/>
      <c r="J2" s="1534"/>
    </row>
    <row r="3" spans="1:10" s="1533" customFormat="1">
      <c r="B3" s="1535"/>
      <c r="D3" s="1536"/>
      <c r="E3" s="1537"/>
      <c r="F3" s="1537"/>
      <c r="G3" s="1537"/>
      <c r="J3" s="1538"/>
    </row>
    <row r="4" spans="1:10" s="1533" customFormat="1"/>
    <row r="5" spans="1:10" s="1533" customFormat="1"/>
    <row r="6" spans="1:10" s="1533" customFormat="1"/>
    <row r="7" spans="1:10" s="1533" customFormat="1"/>
    <row r="8" spans="1:10" s="1533" customFormat="1"/>
    <row r="9" spans="1:10" s="1533" customFormat="1">
      <c r="B9" s="1539"/>
      <c r="I9" s="1540"/>
    </row>
    <row r="10" spans="1:10" s="1533" customFormat="1">
      <c r="B10" s="1541"/>
      <c r="C10" s="1542"/>
    </row>
    <row r="11" spans="1:10" s="1533" customFormat="1">
      <c r="B11" s="1541"/>
      <c r="C11" s="1542"/>
    </row>
    <row r="12" spans="1:10" s="1533" customFormat="1">
      <c r="B12" s="1541"/>
      <c r="C12" s="1542"/>
    </row>
    <row r="13" spans="1:10" s="1533" customFormat="1">
      <c r="A13" s="1543"/>
      <c r="B13" s="1544"/>
      <c r="C13" s="1545"/>
      <c r="D13" s="1543"/>
      <c r="E13" s="1543"/>
      <c r="F13" s="1543"/>
      <c r="G13" s="1543"/>
      <c r="H13" s="1543"/>
      <c r="I13" s="1543"/>
      <c r="J13" s="1543"/>
    </row>
    <row r="14" spans="1:10" s="1533" customFormat="1">
      <c r="A14" s="1543"/>
      <c r="B14" s="1544"/>
      <c r="C14" s="1545"/>
      <c r="D14" s="1543"/>
      <c r="E14" s="1543"/>
      <c r="F14" s="1543"/>
      <c r="G14" s="1543"/>
      <c r="H14" s="1543"/>
      <c r="I14" s="1543"/>
      <c r="J14" s="1543"/>
    </row>
    <row r="15" spans="1:10" s="1533" customFormat="1">
      <c r="A15" s="1543"/>
      <c r="B15" s="1544"/>
      <c r="C15" s="1545"/>
      <c r="D15" s="1543"/>
      <c r="E15" s="1543"/>
      <c r="F15" s="1543"/>
      <c r="G15" s="1543"/>
      <c r="H15" s="1543"/>
      <c r="I15" s="1543"/>
      <c r="J15" s="1543"/>
    </row>
    <row r="16" spans="1:10" s="1533" customFormat="1">
      <c r="A16" s="1543"/>
      <c r="B16" s="1544"/>
      <c r="C16" s="1545"/>
      <c r="D16" s="1543"/>
      <c r="E16" s="1543"/>
      <c r="F16" s="1543"/>
      <c r="G16" s="1543"/>
      <c r="H16" s="1543"/>
      <c r="I16" s="1543"/>
      <c r="J16" s="1543"/>
    </row>
    <row r="17" spans="1:10" s="1533" customFormat="1">
      <c r="A17" s="1543"/>
      <c r="B17" s="1544"/>
      <c r="C17" s="1545"/>
      <c r="D17" s="1543"/>
      <c r="E17" s="1543"/>
      <c r="F17" s="1543"/>
      <c r="G17" s="1543"/>
      <c r="H17" s="1543"/>
      <c r="I17" s="1543"/>
      <c r="J17" s="1543"/>
    </row>
    <row r="18" spans="1:10" s="1533" customFormat="1">
      <c r="A18" s="1543"/>
      <c r="B18" s="1544"/>
      <c r="C18" s="1545"/>
      <c r="D18" s="1543"/>
      <c r="E18" s="1543"/>
      <c r="F18" s="1543"/>
      <c r="G18" s="1543"/>
      <c r="H18" s="1543"/>
      <c r="I18" s="1543"/>
      <c r="J18" s="1543"/>
    </row>
    <row r="19" spans="1:10" s="1533" customFormat="1">
      <c r="A19" s="1543"/>
      <c r="B19" s="1544"/>
      <c r="C19" s="1545"/>
      <c r="D19" s="1543"/>
      <c r="E19" s="1543"/>
      <c r="F19" s="1543"/>
      <c r="G19" s="1543"/>
      <c r="H19" s="1543"/>
      <c r="I19" s="1543"/>
      <c r="J19" s="1543"/>
    </row>
    <row r="20" spans="1:10" s="1533" customFormat="1"/>
    <row r="21" spans="1:10" s="1533" customFormat="1">
      <c r="A21" s="1543"/>
      <c r="B21" s="1544"/>
      <c r="C21" s="1545"/>
      <c r="D21" s="1543"/>
      <c r="E21" s="1543"/>
      <c r="F21" s="1543"/>
      <c r="G21" s="1543"/>
      <c r="H21" s="1543"/>
      <c r="I21" s="1543"/>
      <c r="J21" s="1543"/>
    </row>
    <row r="22" spans="1:10" s="1533" customFormat="1">
      <c r="A22" s="1543"/>
      <c r="B22" s="1544"/>
      <c r="C22" s="1545"/>
      <c r="D22" s="1543"/>
      <c r="E22" s="1543"/>
      <c r="F22" s="1543"/>
      <c r="G22" s="1543"/>
      <c r="H22" s="1543"/>
      <c r="I22" s="1543"/>
      <c r="J22" s="1543"/>
    </row>
    <row r="23" spans="1:10" s="1533" customFormat="1">
      <c r="A23" s="1543"/>
      <c r="B23" s="1544"/>
      <c r="C23" s="1545"/>
      <c r="D23" s="1543"/>
      <c r="E23" s="1543"/>
      <c r="F23" s="1543"/>
      <c r="G23" s="1543"/>
      <c r="H23" s="1543"/>
      <c r="I23" s="1543"/>
      <c r="J23" s="1543"/>
    </row>
    <row r="24" spans="1:10" s="1533" customFormat="1"/>
    <row r="25" spans="1:10" s="1533" customFormat="1">
      <c r="A25" s="1543"/>
      <c r="C25" s="1545"/>
      <c r="D25" s="1543"/>
      <c r="E25" s="1543"/>
      <c r="F25" s="1543"/>
      <c r="G25" s="1543"/>
      <c r="H25" s="1543"/>
      <c r="I25" s="1543"/>
      <c r="J25" s="1543"/>
    </row>
    <row r="26" spans="1:10" s="1533" customFormat="1">
      <c r="A26" s="1543"/>
      <c r="C26" s="1545"/>
      <c r="D26" s="1543"/>
      <c r="E26" s="1543"/>
      <c r="F26" s="1543"/>
      <c r="G26" s="1543"/>
      <c r="H26" s="1543"/>
      <c r="I26" s="1543"/>
      <c r="J26" s="1543"/>
    </row>
    <row r="27" spans="1:10" s="1533" customFormat="1">
      <c r="A27" s="1543"/>
      <c r="C27" s="1545"/>
      <c r="D27" s="1543"/>
      <c r="E27" s="1543"/>
      <c r="F27" s="1543"/>
      <c r="G27" s="1543"/>
      <c r="H27" s="1543"/>
      <c r="I27" s="1543"/>
      <c r="J27" s="1543"/>
    </row>
    <row r="28" spans="1:10" s="1533" customFormat="1">
      <c r="A28" s="1549"/>
      <c r="B28" s="1549"/>
      <c r="C28" s="1549"/>
      <c r="D28" s="1549"/>
      <c r="E28" s="1549"/>
      <c r="F28" s="1549"/>
      <c r="G28" s="1549"/>
      <c r="H28" s="1549"/>
      <c r="I28" s="1549"/>
      <c r="J28" s="1549"/>
    </row>
    <row r="29" spans="1:10" s="1533" customFormat="1">
      <c r="A29" s="1543"/>
      <c r="B29" s="1544"/>
      <c r="C29" s="1545"/>
      <c r="D29" s="1543"/>
      <c r="E29" s="1543"/>
      <c r="F29" s="1543"/>
      <c r="G29" s="1543"/>
      <c r="H29" s="1543"/>
      <c r="I29" s="1543"/>
      <c r="J29" s="1543"/>
    </row>
    <row r="30" spans="1:10" s="1533" customFormat="1"/>
    <row r="31" spans="1:10" s="1533" customFormat="1">
      <c r="A31" s="1543"/>
      <c r="B31" s="1544"/>
      <c r="C31" s="1545"/>
      <c r="D31" s="1543"/>
      <c r="E31" s="1543"/>
      <c r="F31" s="1543"/>
      <c r="G31" s="1543"/>
      <c r="H31" s="1543"/>
      <c r="I31" s="1543"/>
      <c r="J31" s="1543"/>
    </row>
    <row r="32" spans="1:10" s="1533" customFormat="1">
      <c r="A32" s="1543"/>
      <c r="B32" s="1544"/>
      <c r="C32" s="1545"/>
      <c r="D32" s="1543"/>
      <c r="E32" s="1543"/>
      <c r="F32" s="1543"/>
      <c r="G32" s="1543"/>
      <c r="H32" s="1543"/>
      <c r="I32" s="1543"/>
      <c r="J32" s="1543"/>
    </row>
    <row r="33" spans="1:10" s="1533" customFormat="1">
      <c r="A33" s="1550"/>
      <c r="B33" s="1550"/>
      <c r="C33" s="1550"/>
      <c r="D33" s="1550"/>
      <c r="E33" s="1550"/>
      <c r="F33" s="1550"/>
      <c r="G33" s="1550"/>
      <c r="H33" s="1550"/>
      <c r="I33" s="1550"/>
      <c r="J33" s="1550"/>
    </row>
    <row r="34" spans="1:10" s="1533" customFormat="1">
      <c r="B34" s="1538"/>
      <c r="C34" s="1538"/>
      <c r="D34" s="1538"/>
      <c r="E34" s="1538"/>
      <c r="F34" s="1538"/>
      <c r="G34" s="1538"/>
      <c r="H34" s="1538"/>
      <c r="I34" s="1538"/>
      <c r="J34" s="1538"/>
    </row>
    <row r="35" spans="1:10" s="1533" customFormat="1"/>
    <row r="36" spans="1:10" s="1533" customFormat="1"/>
    <row r="37" spans="1:10" s="1533" customFormat="1">
      <c r="B37" s="1541"/>
      <c r="C37" s="1542"/>
    </row>
    <row r="38" spans="1:10" s="1533" customFormat="1"/>
    <row r="39" spans="1:10" s="1533" customFormat="1">
      <c r="B39" s="1546"/>
      <c r="C39" s="1546"/>
      <c r="D39" s="1546"/>
      <c r="E39" s="1546"/>
      <c r="F39" s="1546"/>
      <c r="G39" s="1546"/>
      <c r="H39" s="1546"/>
      <c r="I39" s="1546"/>
    </row>
    <row r="40" spans="1:10" s="1533" customFormat="1"/>
    <row r="41" spans="1:10" s="1533" customFormat="1"/>
    <row r="42" spans="1:10" s="1533" customFormat="1"/>
    <row r="43" spans="1:10" s="1533" customFormat="1"/>
    <row r="44" spans="1:10" s="1533" customFormat="1"/>
    <row r="45" spans="1:10" s="1533" customFormat="1"/>
    <row r="46" spans="1:10" s="1533" customFormat="1"/>
    <row r="47" spans="1:10" s="1533" customFormat="1"/>
    <row r="48" spans="1:10" s="1533" customFormat="1"/>
    <row r="49" spans="1:10" s="1533" customFormat="1"/>
    <row r="50" spans="1:10" s="1533" customFormat="1">
      <c r="A50" s="1551"/>
      <c r="B50" s="1551"/>
      <c r="C50" s="1551"/>
      <c r="D50" s="1551"/>
      <c r="E50" s="1551"/>
      <c r="F50" s="1551"/>
      <c r="G50" s="1551"/>
      <c r="H50" s="1551"/>
      <c r="I50" s="1551"/>
      <c r="J50" s="1551"/>
    </row>
    <row r="51" spans="1:10" s="1533" customFormat="1"/>
    <row r="52" spans="1:10" s="1533" customFormat="1"/>
    <row r="53" spans="1:10" s="1533" customFormat="1"/>
    <row r="54" spans="1:10" s="1533" customFormat="1"/>
  </sheetData>
  <mergeCells count="4">
    <mergeCell ref="B1:B2"/>
    <mergeCell ref="A28:J28"/>
    <mergeCell ref="A33:J33"/>
    <mergeCell ref="A50:J50"/>
  </mergeCells>
  <printOptions verticalCentered="1"/>
  <pageMargins left="0.78740157480314965" right="0.78740157480314965" top="0.98425196850393704" bottom="0.98425196850393704" header="0" footer="0"/>
  <pageSetup paperSize="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2"/>
  <dimension ref="A1:AG42"/>
  <sheetViews>
    <sheetView showGridLines="0" zoomScaleNormal="100" zoomScaleSheetLayoutView="100" workbookViewId="0">
      <selection sqref="A1:Q1"/>
    </sheetView>
  </sheetViews>
  <sheetFormatPr defaultColWidth="9.140625" defaultRowHeight="12.75"/>
  <cols>
    <col min="1" max="1" width="10.28515625" style="472" customWidth="1"/>
    <col min="2" max="2" width="6" style="472" customWidth="1"/>
    <col min="3" max="12" width="7.7109375" style="472" customWidth="1"/>
    <col min="13" max="13" width="7.85546875" style="472" customWidth="1"/>
    <col min="14" max="14" width="8.140625" style="472" customWidth="1"/>
    <col min="15" max="17" width="7.7109375" style="472" customWidth="1"/>
    <col min="18" max="19" width="9.140625" style="472"/>
    <col min="20" max="22" width="12.7109375" style="472" customWidth="1"/>
    <col min="23" max="16384" width="9.140625" style="472"/>
  </cols>
  <sheetData>
    <row r="1" spans="1:28" s="517" customFormat="1" ht="15.95" customHeight="1">
      <c r="A1" s="1600" t="s">
        <v>440</v>
      </c>
      <c r="B1" s="1600"/>
      <c r="C1" s="1600"/>
      <c r="D1" s="1600"/>
      <c r="E1" s="1600"/>
      <c r="F1" s="1600"/>
      <c r="G1" s="1600"/>
      <c r="H1" s="1600"/>
      <c r="I1" s="1600"/>
      <c r="J1" s="1600"/>
      <c r="K1" s="1600"/>
      <c r="L1" s="1600"/>
      <c r="M1" s="1600"/>
      <c r="N1" s="1600"/>
      <c r="O1" s="1600"/>
      <c r="P1" s="1600"/>
      <c r="Q1" s="1600"/>
    </row>
    <row r="2" spans="1:28" ht="5.0999999999999996" customHeight="1">
      <c r="A2" s="518"/>
      <c r="B2" s="519"/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  <c r="N2" s="519"/>
      <c r="O2" s="519"/>
      <c r="P2" s="520"/>
      <c r="Q2" s="518"/>
    </row>
    <row r="3" spans="1:28" ht="15" customHeight="1">
      <c r="A3" s="1611" t="s">
        <v>497</v>
      </c>
      <c r="B3" s="1612"/>
      <c r="C3" s="1612"/>
      <c r="D3" s="1612"/>
      <c r="E3" s="1612"/>
      <c r="F3" s="1612"/>
      <c r="G3" s="1612"/>
      <c r="H3" s="1612"/>
      <c r="I3" s="1612"/>
      <c r="J3" s="1612"/>
      <c r="K3" s="1612"/>
      <c r="L3" s="1612"/>
      <c r="M3" s="1612"/>
      <c r="N3" s="1612"/>
      <c r="O3" s="1612"/>
      <c r="P3" s="1612"/>
      <c r="Q3" s="1613"/>
    </row>
    <row r="4" spans="1:28" ht="30" customHeight="1">
      <c r="A4" s="48"/>
      <c r="B4" s="49"/>
      <c r="C4" s="1603" t="s">
        <v>490</v>
      </c>
      <c r="D4" s="1604"/>
      <c r="E4" s="1604"/>
      <c r="F4" s="1604"/>
      <c r="G4" s="1605"/>
      <c r="H4" s="1603" t="s">
        <v>491</v>
      </c>
      <c r="I4" s="1604"/>
      <c r="J4" s="1604"/>
      <c r="K4" s="1604"/>
      <c r="L4" s="1605"/>
      <c r="M4" s="1606" t="s">
        <v>217</v>
      </c>
      <c r="N4" s="1582"/>
      <c r="O4" s="1582"/>
      <c r="P4" s="1582"/>
      <c r="Q4" s="1584"/>
      <c r="S4" s="481"/>
      <c r="T4" s="506"/>
      <c r="U4" s="469"/>
      <c r="V4" s="469"/>
      <c r="W4" s="481"/>
    </row>
    <row r="5" spans="1:28" ht="12" customHeight="1">
      <c r="A5" s="50"/>
      <c r="B5" s="51" t="s">
        <v>278</v>
      </c>
      <c r="C5" s="52" t="s">
        <v>213</v>
      </c>
      <c r="D5" s="53" t="s">
        <v>214</v>
      </c>
      <c r="E5" s="54" t="s">
        <v>215</v>
      </c>
      <c r="F5" s="55" t="s">
        <v>216</v>
      </c>
      <c r="G5" s="56" t="s">
        <v>38</v>
      </c>
      <c r="H5" s="52" t="str">
        <f>C5</f>
        <v>Německo</v>
      </c>
      <c r="I5" s="53" t="str">
        <f>D5</f>
        <v>Slovensko</v>
      </c>
      <c r="J5" s="54" t="str">
        <f>E5</f>
        <v>Polsko</v>
      </c>
      <c r="K5" s="55" t="str">
        <f>F5</f>
        <v>Rakousko</v>
      </c>
      <c r="L5" s="56" t="str">
        <f>G5</f>
        <v>celkem</v>
      </c>
      <c r="M5" s="52" t="str">
        <f>C5</f>
        <v>Německo</v>
      </c>
      <c r="N5" s="53" t="str">
        <f>D5</f>
        <v>Slovensko</v>
      </c>
      <c r="O5" s="54" t="str">
        <f>E5</f>
        <v>Polsko</v>
      </c>
      <c r="P5" s="55" t="str">
        <f>F5</f>
        <v>Rakousko</v>
      </c>
      <c r="Q5" s="56" t="s">
        <v>38</v>
      </c>
      <c r="R5" s="514"/>
      <c r="S5" s="515"/>
      <c r="T5" s="516"/>
      <c r="U5" s="516"/>
      <c r="V5" s="469"/>
      <c r="W5" s="470"/>
    </row>
    <row r="6" spans="1:28" ht="12.95" customHeight="1">
      <c r="A6" s="1607" t="s">
        <v>383</v>
      </c>
      <c r="B6" s="462">
        <v>2011</v>
      </c>
      <c r="C6" s="412">
        <v>9456.0570797640412</v>
      </c>
      <c r="D6" s="412">
        <v>29540.573520235965</v>
      </c>
      <c r="E6" s="412">
        <v>0</v>
      </c>
      <c r="F6" s="463">
        <v>0</v>
      </c>
      <c r="G6" s="464">
        <v>38996.630600000004</v>
      </c>
      <c r="H6" s="412">
        <v>26966.557255150732</v>
      </c>
      <c r="I6" s="412">
        <v>2600.6677683756993</v>
      </c>
      <c r="J6" s="412">
        <v>223.72019299999999</v>
      </c>
      <c r="K6" s="463">
        <v>51.685902453737484</v>
      </c>
      <c r="L6" s="464">
        <v>29842.631118980171</v>
      </c>
      <c r="M6" s="412">
        <v>-17510.500175386689</v>
      </c>
      <c r="N6" s="412">
        <v>26939.905751860264</v>
      </c>
      <c r="O6" s="412">
        <v>-223.72019299999999</v>
      </c>
      <c r="P6" s="463">
        <v>-51.685902453737484</v>
      </c>
      <c r="Q6" s="465">
        <v>9153.9994810198332</v>
      </c>
      <c r="R6" s="466"/>
      <c r="S6" s="467"/>
      <c r="T6" s="468"/>
      <c r="U6" s="468"/>
      <c r="V6" s="469"/>
      <c r="W6" s="470"/>
      <c r="X6" s="471"/>
      <c r="Y6" s="471"/>
      <c r="AA6" s="471"/>
      <c r="AB6" s="471"/>
    </row>
    <row r="7" spans="1:28" ht="12.95" customHeight="1">
      <c r="A7" s="1608"/>
      <c r="B7" s="473">
        <v>2012</v>
      </c>
      <c r="C7" s="474">
        <v>21569.867699999995</v>
      </c>
      <c r="D7" s="475">
        <v>18168.370599999998</v>
      </c>
      <c r="E7" s="475">
        <v>0</v>
      </c>
      <c r="F7" s="476">
        <v>0</v>
      </c>
      <c r="G7" s="477">
        <v>39738.238299999997</v>
      </c>
      <c r="H7" s="474">
        <v>24407.6957</v>
      </c>
      <c r="I7" s="475">
        <v>7260.0204999999987</v>
      </c>
      <c r="J7" s="475">
        <v>599.99756932540424</v>
      </c>
      <c r="K7" s="476">
        <v>6.7504306745899756</v>
      </c>
      <c r="L7" s="477">
        <v>32274.464199999995</v>
      </c>
      <c r="M7" s="474">
        <v>-2837.828000000005</v>
      </c>
      <c r="N7" s="475">
        <v>10908.3501</v>
      </c>
      <c r="O7" s="475">
        <v>-599.99756932540424</v>
      </c>
      <c r="P7" s="476">
        <v>-6.7504306745899756</v>
      </c>
      <c r="Q7" s="478">
        <v>7463.7741000000024</v>
      </c>
      <c r="R7" s="466"/>
      <c r="S7" s="467"/>
      <c r="T7" s="468"/>
      <c r="U7" s="479"/>
      <c r="V7" s="480"/>
      <c r="W7" s="470"/>
      <c r="X7" s="471"/>
      <c r="Y7" s="471"/>
      <c r="AA7" s="471"/>
      <c r="AB7" s="471"/>
    </row>
    <row r="8" spans="1:28" ht="12.95" customHeight="1">
      <c r="A8" s="1608"/>
      <c r="B8" s="462">
        <v>2013</v>
      </c>
      <c r="C8" s="412">
        <v>31484.850992683652</v>
      </c>
      <c r="D8" s="412">
        <v>12063.874336402767</v>
      </c>
      <c r="E8" s="412">
        <v>0</v>
      </c>
      <c r="F8" s="463">
        <v>0</v>
      </c>
      <c r="G8" s="464">
        <v>43548.725329086417</v>
      </c>
      <c r="H8" s="412">
        <v>28960.214886600494</v>
      </c>
      <c r="I8" s="412">
        <v>5522.0406468739557</v>
      </c>
      <c r="J8" s="412">
        <v>595.20243089382916</v>
      </c>
      <c r="K8" s="463">
        <v>0</v>
      </c>
      <c r="L8" s="464">
        <v>35077.457964368274</v>
      </c>
      <c r="M8" s="412">
        <v>2524.6361060831587</v>
      </c>
      <c r="N8" s="412">
        <v>6541.8336895288112</v>
      </c>
      <c r="O8" s="412">
        <v>-595.20243089382916</v>
      </c>
      <c r="P8" s="463">
        <v>0</v>
      </c>
      <c r="Q8" s="465">
        <v>8471.2673647181437</v>
      </c>
      <c r="R8" s="466"/>
      <c r="S8" s="467"/>
      <c r="T8" s="468"/>
      <c r="U8" s="479"/>
      <c r="V8" s="481"/>
      <c r="W8" s="470"/>
      <c r="X8" s="471"/>
      <c r="Y8" s="471"/>
      <c r="AA8" s="471"/>
      <c r="AB8" s="471"/>
    </row>
    <row r="9" spans="1:28" ht="12.95" customHeight="1">
      <c r="A9" s="1608"/>
      <c r="B9" s="473">
        <v>2014</v>
      </c>
      <c r="C9" s="474">
        <v>36041.816490405341</v>
      </c>
      <c r="D9" s="475">
        <v>498.92663820769997</v>
      </c>
      <c r="E9" s="475">
        <v>0</v>
      </c>
      <c r="F9" s="476">
        <v>0</v>
      </c>
      <c r="G9" s="477">
        <v>36540.743128613038</v>
      </c>
      <c r="H9" s="474">
        <v>19445.680430693461</v>
      </c>
      <c r="I9" s="475">
        <v>9425.6564325856016</v>
      </c>
      <c r="J9" s="475">
        <v>420.06924781095051</v>
      </c>
      <c r="K9" s="476">
        <v>0</v>
      </c>
      <c r="L9" s="477">
        <v>29291.406111090015</v>
      </c>
      <c r="M9" s="474">
        <v>16596.13605971188</v>
      </c>
      <c r="N9" s="475">
        <v>-8926.7297943779013</v>
      </c>
      <c r="O9" s="475">
        <v>-420.06924781095051</v>
      </c>
      <c r="P9" s="476">
        <v>0</v>
      </c>
      <c r="Q9" s="478">
        <v>7249.337017523023</v>
      </c>
      <c r="R9" s="466"/>
      <c r="S9" s="467"/>
      <c r="T9" s="468"/>
      <c r="U9" s="479"/>
      <c r="V9" s="481"/>
      <c r="W9" s="470"/>
      <c r="X9" s="471"/>
      <c r="Y9" s="471"/>
      <c r="AA9" s="471"/>
      <c r="AB9" s="471"/>
    </row>
    <row r="10" spans="1:28" ht="12.95" customHeight="1">
      <c r="A10" s="1608"/>
      <c r="B10" s="462">
        <v>2015</v>
      </c>
      <c r="C10" s="412">
        <v>35668.352425516699</v>
      </c>
      <c r="D10" s="412">
        <v>13.3220516438</v>
      </c>
      <c r="E10" s="412">
        <v>0</v>
      </c>
      <c r="F10" s="463">
        <v>0</v>
      </c>
      <c r="G10" s="464">
        <v>35681.674477160501</v>
      </c>
      <c r="H10" s="412">
        <v>17255.655977554401</v>
      </c>
      <c r="I10" s="412">
        <v>10934.865928601199</v>
      </c>
      <c r="J10" s="412">
        <v>17.349299321276735</v>
      </c>
      <c r="K10" s="463">
        <v>0</v>
      </c>
      <c r="L10" s="464">
        <v>28207.871205476877</v>
      </c>
      <c r="M10" s="412">
        <v>18412.696447962298</v>
      </c>
      <c r="N10" s="412">
        <v>-10921.543876957399</v>
      </c>
      <c r="O10" s="412">
        <v>-17.349299321276735</v>
      </c>
      <c r="P10" s="463">
        <v>0</v>
      </c>
      <c r="Q10" s="465">
        <v>7473.8032716836242</v>
      </c>
      <c r="R10" s="466"/>
      <c r="S10" s="467"/>
      <c r="T10" s="468"/>
      <c r="U10" s="468"/>
      <c r="V10" s="482"/>
      <c r="W10" s="470"/>
      <c r="X10" s="471"/>
      <c r="Y10" s="471"/>
      <c r="AA10" s="471"/>
      <c r="AB10" s="471"/>
    </row>
    <row r="11" spans="1:28" ht="12.95" customHeight="1">
      <c r="A11" s="1608"/>
      <c r="B11" s="473">
        <v>2016</v>
      </c>
      <c r="C11" s="474">
        <v>32326.028315238218</v>
      </c>
      <c r="D11" s="475">
        <v>1648.6281678393757</v>
      </c>
      <c r="E11" s="483">
        <v>0</v>
      </c>
      <c r="F11" s="484">
        <v>0</v>
      </c>
      <c r="G11" s="477">
        <v>33974.656483077597</v>
      </c>
      <c r="H11" s="474">
        <v>23167.632847425382</v>
      </c>
      <c r="I11" s="475">
        <v>2677.8833210831585</v>
      </c>
      <c r="J11" s="475">
        <v>6.0604394373939252</v>
      </c>
      <c r="K11" s="476">
        <v>0</v>
      </c>
      <c r="L11" s="477">
        <v>25851.576607945935</v>
      </c>
      <c r="M11" s="474">
        <v>9158.3954678128357</v>
      </c>
      <c r="N11" s="475">
        <v>-1029.2551532437828</v>
      </c>
      <c r="O11" s="475">
        <v>-6.0604394373939252</v>
      </c>
      <c r="P11" s="476">
        <v>0</v>
      </c>
      <c r="Q11" s="478">
        <v>8123.0798751316615</v>
      </c>
      <c r="R11" s="466"/>
      <c r="S11" s="467"/>
      <c r="T11" s="468"/>
      <c r="U11" s="479"/>
      <c r="V11" s="481"/>
      <c r="W11" s="470"/>
      <c r="X11" s="471"/>
      <c r="Y11" s="471"/>
      <c r="AA11" s="471"/>
      <c r="AB11" s="471"/>
    </row>
    <row r="12" spans="1:28" ht="12.95" customHeight="1">
      <c r="A12" s="1608"/>
      <c r="B12" s="462">
        <v>2017</v>
      </c>
      <c r="C12" s="412">
        <v>34749.522928376326</v>
      </c>
      <c r="D12" s="412">
        <v>259.66897457537715</v>
      </c>
      <c r="E12" s="400">
        <v>0</v>
      </c>
      <c r="F12" s="485">
        <v>0</v>
      </c>
      <c r="G12" s="464">
        <v>35009.191902951701</v>
      </c>
      <c r="H12" s="412">
        <v>22628.825565408137</v>
      </c>
      <c r="I12" s="412">
        <v>3372.3352705981647</v>
      </c>
      <c r="J12" s="412">
        <v>118.0526715530339</v>
      </c>
      <c r="K12" s="463">
        <v>0.90380112489671616</v>
      </c>
      <c r="L12" s="464">
        <v>26120.117308684228</v>
      </c>
      <c r="M12" s="412">
        <v>12120.697362968189</v>
      </c>
      <c r="N12" s="412">
        <v>-3112.6662960227877</v>
      </c>
      <c r="O12" s="412">
        <v>-118.0526715530339</v>
      </c>
      <c r="P12" s="463">
        <v>-0.90380112489671616</v>
      </c>
      <c r="Q12" s="465">
        <v>8889.074594267473</v>
      </c>
      <c r="R12" s="466"/>
      <c r="S12" s="467"/>
      <c r="T12" s="468"/>
      <c r="U12" s="486"/>
      <c r="W12" s="470"/>
      <c r="X12" s="471"/>
      <c r="Y12" s="471"/>
      <c r="AA12" s="471"/>
      <c r="AB12" s="471"/>
    </row>
    <row r="13" spans="1:28" ht="12.95" customHeight="1">
      <c r="A13" s="1608"/>
      <c r="B13" s="473">
        <v>2018</v>
      </c>
      <c r="C13" s="474">
        <v>38428.361870454697</v>
      </c>
      <c r="D13" s="475">
        <v>1341.40355839224</v>
      </c>
      <c r="E13" s="483">
        <v>0</v>
      </c>
      <c r="F13" s="484">
        <v>0</v>
      </c>
      <c r="G13" s="477">
        <v>39769.765428846935</v>
      </c>
      <c r="H13" s="474">
        <v>27888.889671508878</v>
      </c>
      <c r="I13" s="475">
        <v>3504.9724200865076</v>
      </c>
      <c r="J13" s="475">
        <v>366.61712195014911</v>
      </c>
      <c r="K13" s="476">
        <v>1.295345231527778</v>
      </c>
      <c r="L13" s="477">
        <v>31761.774558777062</v>
      </c>
      <c r="M13" s="474">
        <v>10539.472198945819</v>
      </c>
      <c r="N13" s="475">
        <v>-2163.5688616942675</v>
      </c>
      <c r="O13" s="475">
        <v>-366.61712195014911</v>
      </c>
      <c r="P13" s="476">
        <v>-1.295345231527778</v>
      </c>
      <c r="Q13" s="478">
        <v>8007.9908700698725</v>
      </c>
      <c r="R13" s="466"/>
      <c r="S13" s="467"/>
      <c r="T13" s="468"/>
      <c r="U13" s="486"/>
      <c r="W13" s="470"/>
      <c r="X13" s="471"/>
      <c r="Y13" s="471"/>
      <c r="AA13" s="471"/>
      <c r="AB13" s="471"/>
    </row>
    <row r="14" spans="1:28" ht="12.95" customHeight="1">
      <c r="A14" s="1608"/>
      <c r="B14" s="462">
        <v>2019</v>
      </c>
      <c r="C14" s="400">
        <v>34582.645301719502</v>
      </c>
      <c r="D14" s="400">
        <v>1544.4914769490499</v>
      </c>
      <c r="E14" s="400">
        <v>0</v>
      </c>
      <c r="F14" s="485">
        <v>0</v>
      </c>
      <c r="G14" s="464">
        <v>36127.136778668551</v>
      </c>
      <c r="H14" s="400">
        <v>21639.0589693006</v>
      </c>
      <c r="I14" s="400">
        <v>4514.3007740475196</v>
      </c>
      <c r="J14" s="400">
        <v>439.69134445561298</v>
      </c>
      <c r="K14" s="485">
        <v>0.89223144585704395</v>
      </c>
      <c r="L14" s="464">
        <v>26593.943319249589</v>
      </c>
      <c r="M14" s="412">
        <v>12943.586332418901</v>
      </c>
      <c r="N14" s="412">
        <v>-2969.8092970984699</v>
      </c>
      <c r="O14" s="412">
        <v>-439.69134445561298</v>
      </c>
      <c r="P14" s="463">
        <v>-0.89223144585704395</v>
      </c>
      <c r="Q14" s="465">
        <v>9533.1934594189624</v>
      </c>
      <c r="R14" s="466"/>
      <c r="S14" s="467"/>
      <c r="T14" s="468"/>
      <c r="U14" s="1438"/>
      <c r="W14" s="470"/>
      <c r="X14" s="471"/>
      <c r="Y14" s="471"/>
      <c r="AA14" s="471"/>
      <c r="AB14" s="471"/>
    </row>
    <row r="15" spans="1:28" ht="12.95" customHeight="1">
      <c r="A15" s="1609"/>
      <c r="B15" s="487">
        <v>2020</v>
      </c>
      <c r="C15" s="488">
        <v>43459.075476657235</v>
      </c>
      <c r="D15" s="489">
        <v>22.495271653127972</v>
      </c>
      <c r="E15" s="489">
        <v>0</v>
      </c>
      <c r="F15" s="490">
        <v>0</v>
      </c>
      <c r="G15" s="491">
        <f>SUM(C15:F15)</f>
        <v>43481.570748310362</v>
      </c>
      <c r="H15" s="492">
        <v>21512.656190526432</v>
      </c>
      <c r="I15" s="493">
        <v>14040.645148222386</v>
      </c>
      <c r="J15" s="493">
        <v>338.30203133648109</v>
      </c>
      <c r="K15" s="490">
        <v>0</v>
      </c>
      <c r="L15" s="491">
        <f t="shared" ref="L15" si="0">SUM(H15:K15)</f>
        <v>35891.6033700853</v>
      </c>
      <c r="M15" s="494">
        <f>C15-H15</f>
        <v>21946.419286130804</v>
      </c>
      <c r="N15" s="495">
        <f t="shared" ref="N15" si="1">D15-I15</f>
        <v>-14018.149876569258</v>
      </c>
      <c r="O15" s="495">
        <f t="shared" ref="O15" si="2">E15-J15</f>
        <v>-338.30203133648109</v>
      </c>
      <c r="P15" s="496">
        <f t="shared" ref="P15" si="3">F15-K15</f>
        <v>0</v>
      </c>
      <c r="Q15" s="497">
        <f t="shared" ref="Q15" si="4">G15-L15</f>
        <v>7589.9673782250611</v>
      </c>
      <c r="R15" s="466"/>
      <c r="S15" s="467"/>
      <c r="T15" s="468"/>
      <c r="U15" s="1438"/>
      <c r="W15" s="470"/>
      <c r="X15" s="471"/>
      <c r="Y15" s="471"/>
      <c r="AA15" s="471"/>
      <c r="AB15" s="471"/>
    </row>
    <row r="16" spans="1:28" ht="12.95" customHeight="1">
      <c r="A16" s="1608" t="s">
        <v>49</v>
      </c>
      <c r="B16" s="498">
        <v>2011</v>
      </c>
      <c r="C16" s="412">
        <v>99778.922748248195</v>
      </c>
      <c r="D16" s="412">
        <v>313286.55385175179</v>
      </c>
      <c r="E16" s="412">
        <v>0</v>
      </c>
      <c r="F16" s="499">
        <v>0</v>
      </c>
      <c r="G16" s="500">
        <v>413065.47659999999</v>
      </c>
      <c r="H16" s="412">
        <v>285555.11334828997</v>
      </c>
      <c r="I16" s="412">
        <v>27602.89732</v>
      </c>
      <c r="J16" s="412">
        <v>2372.14626</v>
      </c>
      <c r="K16" s="499">
        <v>549.17107170999998</v>
      </c>
      <c r="L16" s="500">
        <v>316079.32799999998</v>
      </c>
      <c r="M16" s="412">
        <v>-185776.19060004177</v>
      </c>
      <c r="N16" s="412">
        <v>285683.6565317518</v>
      </c>
      <c r="O16" s="412">
        <v>-2372.14626</v>
      </c>
      <c r="P16" s="499">
        <v>-549.17107170999998</v>
      </c>
      <c r="Q16" s="501">
        <v>96986.148600000015</v>
      </c>
      <c r="R16" s="470"/>
      <c r="S16" s="502"/>
      <c r="T16" s="479"/>
      <c r="U16" s="486"/>
      <c r="W16" s="470"/>
      <c r="X16" s="471"/>
      <c r="Y16" s="471"/>
      <c r="AA16" s="471"/>
      <c r="AB16" s="471"/>
    </row>
    <row r="17" spans="1:33" ht="12.95" customHeight="1">
      <c r="A17" s="1608"/>
      <c r="B17" s="473">
        <v>2012</v>
      </c>
      <c r="C17" s="474">
        <v>227495.37578900007</v>
      </c>
      <c r="D17" s="475">
        <v>193223.35860000001</v>
      </c>
      <c r="E17" s="475">
        <v>0</v>
      </c>
      <c r="F17" s="476">
        <v>0</v>
      </c>
      <c r="G17" s="477">
        <v>420718.73438900011</v>
      </c>
      <c r="H17" s="474">
        <v>258212.24038599999</v>
      </c>
      <c r="I17" s="475">
        <v>77223.778299999976</v>
      </c>
      <c r="J17" s="475">
        <v>6367.0278140500368</v>
      </c>
      <c r="K17" s="476">
        <v>71.751785949999984</v>
      </c>
      <c r="L17" s="477">
        <v>341874.79828599998</v>
      </c>
      <c r="M17" s="474">
        <v>-30716.86459699992</v>
      </c>
      <c r="N17" s="475">
        <v>115999.58030000003</v>
      </c>
      <c r="O17" s="475">
        <v>-6367.0278140500368</v>
      </c>
      <c r="P17" s="476">
        <v>-71.751785949999984</v>
      </c>
      <c r="Q17" s="478">
        <v>78843.936103000131</v>
      </c>
      <c r="R17" s="470"/>
      <c r="S17" s="502"/>
      <c r="T17" s="502"/>
      <c r="U17" s="502"/>
      <c r="V17" s="502"/>
      <c r="W17" s="502"/>
      <c r="X17" s="502"/>
      <c r="Y17" s="502"/>
      <c r="Z17" s="502"/>
      <c r="AA17" s="502"/>
      <c r="AB17" s="502"/>
      <c r="AC17" s="502"/>
      <c r="AD17" s="502"/>
      <c r="AE17" s="502"/>
      <c r="AF17" s="502"/>
      <c r="AG17" s="502"/>
    </row>
    <row r="18" spans="1:33" ht="12.95" customHeight="1">
      <c r="A18" s="1608"/>
      <c r="B18" s="462">
        <v>2013</v>
      </c>
      <c r="C18" s="412">
        <v>333485.91122352006</v>
      </c>
      <c r="D18" s="412">
        <v>128681.11338</v>
      </c>
      <c r="E18" s="412">
        <v>0</v>
      </c>
      <c r="F18" s="463">
        <v>0</v>
      </c>
      <c r="G18" s="464">
        <v>462167.02460352005</v>
      </c>
      <c r="H18" s="412">
        <v>307072.74095675995</v>
      </c>
      <c r="I18" s="412">
        <v>58697.150022000009</v>
      </c>
      <c r="J18" s="412">
        <v>6323.3629389999996</v>
      </c>
      <c r="K18" s="463">
        <v>0</v>
      </c>
      <c r="L18" s="464">
        <v>372093.25391775998</v>
      </c>
      <c r="M18" s="412">
        <v>26413.170266760106</v>
      </c>
      <c r="N18" s="412">
        <v>69983.963357999979</v>
      </c>
      <c r="O18" s="412">
        <v>-6323.3629389999996</v>
      </c>
      <c r="P18" s="463">
        <v>0</v>
      </c>
      <c r="Q18" s="465">
        <v>90073.770685760072</v>
      </c>
      <c r="R18" s="470"/>
      <c r="S18" s="502"/>
      <c r="T18" s="502"/>
      <c r="U18" s="502"/>
      <c r="V18" s="502"/>
      <c r="W18" s="502"/>
      <c r="X18" s="502"/>
      <c r="Y18" s="502"/>
      <c r="Z18" s="502"/>
      <c r="AA18" s="502"/>
      <c r="AB18" s="502"/>
      <c r="AC18" s="502"/>
      <c r="AD18" s="502"/>
      <c r="AE18" s="502"/>
      <c r="AF18" s="502"/>
      <c r="AG18" s="502"/>
    </row>
    <row r="19" spans="1:33" ht="12.95" customHeight="1">
      <c r="A19" s="1608"/>
      <c r="B19" s="473">
        <v>2014</v>
      </c>
      <c r="C19" s="474">
        <v>383074.957698418</v>
      </c>
      <c r="D19" s="475">
        <v>5347.3403410000001</v>
      </c>
      <c r="E19" s="475">
        <v>0</v>
      </c>
      <c r="F19" s="476">
        <v>0</v>
      </c>
      <c r="G19" s="477">
        <v>388422.298039418</v>
      </c>
      <c r="H19" s="474">
        <v>206786.75372355743</v>
      </c>
      <c r="I19" s="475">
        <v>100241.170025</v>
      </c>
      <c r="J19" s="475">
        <v>4473.4951590000001</v>
      </c>
      <c r="K19" s="476">
        <v>0</v>
      </c>
      <c r="L19" s="477">
        <v>311501.41890755744</v>
      </c>
      <c r="M19" s="474">
        <v>176288.20397486057</v>
      </c>
      <c r="N19" s="475">
        <v>-94893.829683999997</v>
      </c>
      <c r="O19" s="475">
        <v>-4473.4951590000001</v>
      </c>
      <c r="P19" s="476">
        <v>0</v>
      </c>
      <c r="Q19" s="478">
        <v>76920.879131860565</v>
      </c>
      <c r="R19" s="470"/>
      <c r="S19" s="502"/>
      <c r="T19" s="479"/>
      <c r="U19" s="486"/>
      <c r="W19" s="470"/>
      <c r="X19" s="471"/>
      <c r="Y19" s="471"/>
      <c r="AA19" s="471"/>
      <c r="AB19" s="471"/>
    </row>
    <row r="20" spans="1:33" ht="12.95" customHeight="1">
      <c r="A20" s="1608"/>
      <c r="B20" s="462">
        <v>2015</v>
      </c>
      <c r="C20" s="412">
        <v>380205.672466841</v>
      </c>
      <c r="D20" s="412">
        <v>142.77963600000001</v>
      </c>
      <c r="E20" s="412">
        <v>0</v>
      </c>
      <c r="F20" s="463">
        <v>0</v>
      </c>
      <c r="G20" s="464">
        <v>380348.45210284099</v>
      </c>
      <c r="H20" s="412">
        <v>183958.62521426199</v>
      </c>
      <c r="I20" s="412">
        <v>116549.43690400003</v>
      </c>
      <c r="J20" s="412">
        <v>184.7908767577</v>
      </c>
      <c r="K20" s="463">
        <v>0</v>
      </c>
      <c r="L20" s="464">
        <v>300692.85299501976</v>
      </c>
      <c r="M20" s="412">
        <v>196247.04725257901</v>
      </c>
      <c r="N20" s="412">
        <v>-116406.65726800002</v>
      </c>
      <c r="O20" s="412">
        <v>-184.7908767577</v>
      </c>
      <c r="P20" s="463">
        <v>0</v>
      </c>
      <c r="Q20" s="465">
        <v>79655.599107821239</v>
      </c>
      <c r="R20" s="470"/>
      <c r="S20" s="502"/>
      <c r="T20" s="479"/>
      <c r="U20" s="486"/>
      <c r="W20" s="470"/>
      <c r="X20" s="471"/>
      <c r="Y20" s="471"/>
      <c r="AA20" s="471"/>
      <c r="AB20" s="471"/>
    </row>
    <row r="21" spans="1:33" ht="12.95" customHeight="1">
      <c r="A21" s="1608"/>
      <c r="B21" s="473">
        <v>2016</v>
      </c>
      <c r="C21" s="474">
        <v>345084.13298159896</v>
      </c>
      <c r="D21" s="475">
        <v>17761.093175000002</v>
      </c>
      <c r="E21" s="483">
        <v>0</v>
      </c>
      <c r="F21" s="484">
        <v>0</v>
      </c>
      <c r="G21" s="477">
        <v>362845.22615659895</v>
      </c>
      <c r="H21" s="474">
        <v>247381.95951013101</v>
      </c>
      <c r="I21" s="475">
        <v>28622.900220999996</v>
      </c>
      <c r="J21" s="475">
        <v>64.72315901799999</v>
      </c>
      <c r="K21" s="476">
        <v>0</v>
      </c>
      <c r="L21" s="477">
        <v>276069.58289014897</v>
      </c>
      <c r="M21" s="474">
        <v>97702.173471467948</v>
      </c>
      <c r="N21" s="475">
        <v>-10861.807045999994</v>
      </c>
      <c r="O21" s="475">
        <v>-64.72315901799999</v>
      </c>
      <c r="P21" s="476">
        <v>0</v>
      </c>
      <c r="Q21" s="478">
        <v>86775.643266449973</v>
      </c>
      <c r="R21" s="470"/>
      <c r="S21" s="502"/>
      <c r="T21" s="479"/>
      <c r="U21" s="486"/>
      <c r="W21" s="470"/>
      <c r="X21" s="471"/>
      <c r="Y21" s="471"/>
      <c r="AA21" s="471"/>
      <c r="AB21" s="471"/>
    </row>
    <row r="22" spans="1:33" ht="12.95" customHeight="1">
      <c r="A22" s="1608"/>
      <c r="B22" s="462">
        <v>2017</v>
      </c>
      <c r="C22" s="412">
        <v>370577.74661375803</v>
      </c>
      <c r="D22" s="412">
        <v>2795.7115650000005</v>
      </c>
      <c r="E22" s="400">
        <v>0</v>
      </c>
      <c r="F22" s="485">
        <v>0</v>
      </c>
      <c r="G22" s="464">
        <v>373373.45817875804</v>
      </c>
      <c r="H22" s="412">
        <v>241347.98305264002</v>
      </c>
      <c r="I22" s="412">
        <v>35974.747859999996</v>
      </c>
      <c r="J22" s="412">
        <v>1259.1845906532001</v>
      </c>
      <c r="K22" s="463">
        <v>9.6308729999999994</v>
      </c>
      <c r="L22" s="464">
        <v>278591.54637629323</v>
      </c>
      <c r="M22" s="412">
        <v>129229.76356111802</v>
      </c>
      <c r="N22" s="412">
        <v>-33179.036294999998</v>
      </c>
      <c r="O22" s="412">
        <v>-1259.1845906532001</v>
      </c>
      <c r="P22" s="463">
        <v>-9.6308729999999994</v>
      </c>
      <c r="Q22" s="465">
        <v>94781.911802464805</v>
      </c>
      <c r="R22" s="470"/>
      <c r="S22" s="502"/>
      <c r="T22" s="479"/>
      <c r="U22" s="486"/>
      <c r="W22" s="470"/>
      <c r="X22" s="471"/>
      <c r="Y22" s="471"/>
      <c r="AA22" s="471"/>
      <c r="AB22" s="471"/>
    </row>
    <row r="23" spans="1:33" ht="12.95" customHeight="1">
      <c r="A23" s="1608"/>
      <c r="B23" s="473">
        <v>2018</v>
      </c>
      <c r="C23" s="474">
        <v>409678.86491084693</v>
      </c>
      <c r="D23" s="475">
        <v>14427.859786215999</v>
      </c>
      <c r="E23" s="483">
        <v>0</v>
      </c>
      <c r="F23" s="484">
        <v>0</v>
      </c>
      <c r="G23" s="477">
        <v>424106.72469706292</v>
      </c>
      <c r="H23" s="474">
        <v>297451.66460709908</v>
      </c>
      <c r="I23" s="475">
        <v>37395.978864842997</v>
      </c>
      <c r="J23" s="475">
        <v>3913.6852860161002</v>
      </c>
      <c r="K23" s="476">
        <v>13.825455</v>
      </c>
      <c r="L23" s="477">
        <v>338775.15421295812</v>
      </c>
      <c r="M23" s="474">
        <v>112227.20030374784</v>
      </c>
      <c r="N23" s="475">
        <v>-22968.119078626998</v>
      </c>
      <c r="O23" s="475">
        <v>-3913.6852860161002</v>
      </c>
      <c r="P23" s="476">
        <v>-13.825455</v>
      </c>
      <c r="Q23" s="478">
        <v>85331.570484104799</v>
      </c>
      <c r="R23" s="470"/>
      <c r="S23" s="502"/>
      <c r="T23" s="479"/>
      <c r="U23" s="486"/>
      <c r="W23" s="470"/>
      <c r="X23" s="471"/>
      <c r="Y23" s="471"/>
      <c r="AA23" s="471"/>
      <c r="AB23" s="471"/>
    </row>
    <row r="24" spans="1:33" ht="12.95" customHeight="1">
      <c r="A24" s="1608"/>
      <c r="B24" s="462">
        <v>2019</v>
      </c>
      <c r="C24" s="400">
        <v>368764.36114161002</v>
      </c>
      <c r="D24" s="400">
        <v>16613.488310531</v>
      </c>
      <c r="E24" s="400">
        <v>0</v>
      </c>
      <c r="F24" s="485">
        <v>0</v>
      </c>
      <c r="G24" s="464">
        <v>385377.84945214103</v>
      </c>
      <c r="H24" s="400">
        <v>230951.282626</v>
      </c>
      <c r="I24" s="400">
        <v>48194.385816000002</v>
      </c>
      <c r="J24" s="400">
        <v>4701.4565110372996</v>
      </c>
      <c r="K24" s="485">
        <v>9.5050070000000009</v>
      </c>
      <c r="L24" s="464">
        <v>283856.6299600373</v>
      </c>
      <c r="M24" s="412">
        <v>137813.07851561002</v>
      </c>
      <c r="N24" s="412">
        <v>-31580.897505469002</v>
      </c>
      <c r="O24" s="412">
        <v>-4701.4565110372996</v>
      </c>
      <c r="P24" s="463">
        <v>-9.5050070000000009</v>
      </c>
      <c r="Q24" s="465">
        <v>101521.21949210373</v>
      </c>
      <c r="R24" s="470"/>
      <c r="S24" s="502"/>
      <c r="T24" s="479"/>
      <c r="U24" s="486"/>
      <c r="W24" s="470"/>
      <c r="X24" s="471"/>
      <c r="Y24" s="471"/>
      <c r="AA24" s="471"/>
      <c r="AB24" s="471"/>
    </row>
    <row r="25" spans="1:33" ht="12.95" customHeight="1">
      <c r="A25" s="1610"/>
      <c r="B25" s="473">
        <v>2020</v>
      </c>
      <c r="C25" s="503">
        <v>464042.15529333608</v>
      </c>
      <c r="D25" s="483">
        <v>241.44403684000002</v>
      </c>
      <c r="E25" s="483">
        <v>0</v>
      </c>
      <c r="F25" s="484">
        <v>0</v>
      </c>
      <c r="G25" s="477">
        <f t="shared" ref="G25" si="5">SUM(C25:F25)</f>
        <v>464283.59933017608</v>
      </c>
      <c r="H25" s="422">
        <v>229740.47867099996</v>
      </c>
      <c r="I25" s="420">
        <v>150038.41832923502</v>
      </c>
      <c r="J25" s="420">
        <v>3609.3058994405001</v>
      </c>
      <c r="K25" s="484">
        <v>0</v>
      </c>
      <c r="L25" s="477">
        <f t="shared" ref="L25" si="6">SUM(H25:K25)</f>
        <v>383388.20289967547</v>
      </c>
      <c r="M25" s="474">
        <f t="shared" ref="M25" si="7">C25-H25</f>
        <v>234301.67662233612</v>
      </c>
      <c r="N25" s="475">
        <f t="shared" ref="N25" si="8">D25-I25</f>
        <v>-149796.97429239503</v>
      </c>
      <c r="O25" s="475">
        <f t="shared" ref="O25" si="9">E25-J25</f>
        <v>-3609.3058994405001</v>
      </c>
      <c r="P25" s="476">
        <f t="shared" ref="P25" si="10">F25-K25</f>
        <v>0</v>
      </c>
      <c r="Q25" s="478">
        <f t="shared" ref="Q25" si="11">G25-L25</f>
        <v>80895.396430500608</v>
      </c>
      <c r="R25" s="470"/>
      <c r="S25" s="502"/>
      <c r="T25" s="479"/>
      <c r="U25" s="486"/>
      <c r="W25" s="470"/>
      <c r="X25" s="471"/>
      <c r="Y25" s="471"/>
      <c r="AA25" s="471"/>
      <c r="AB25" s="471"/>
    </row>
    <row r="26" spans="1:33">
      <c r="A26" s="481"/>
      <c r="B26" s="504"/>
      <c r="C26" s="505"/>
      <c r="D26" s="505"/>
      <c r="E26" s="505"/>
      <c r="F26" s="505"/>
      <c r="G26" s="506"/>
      <c r="H26" s="506"/>
      <c r="I26" s="506"/>
      <c r="J26" s="506"/>
      <c r="K26" s="481"/>
      <c r="L26" s="507"/>
      <c r="M26" s="481"/>
      <c r="N26" s="481"/>
      <c r="O26" s="481"/>
      <c r="P26" s="481"/>
      <c r="Q26" s="481"/>
      <c r="R26" s="508"/>
      <c r="S26" s="481"/>
      <c r="T26" s="481"/>
    </row>
    <row r="27" spans="1:33">
      <c r="A27" s="1602" t="str">
        <f>C4</f>
        <v>Tok plynu do plynárenské soustavy ČR 
včetně distribučních soustav podle vstupní země</v>
      </c>
      <c r="B27" s="1602"/>
      <c r="C27" s="1602"/>
      <c r="D27" s="1602"/>
      <c r="E27" s="1602"/>
      <c r="F27" s="1602"/>
      <c r="G27" s="1602"/>
      <c r="H27" s="1602"/>
      <c r="I27" s="1602"/>
      <c r="J27" s="1601" t="str">
        <f>H4</f>
        <v>Tok plynu z plynárenské soustavy ČR 
včetně distribučních soustav podle výstupní země</v>
      </c>
      <c r="K27" s="1601"/>
      <c r="L27" s="1601"/>
      <c r="M27" s="1601"/>
      <c r="N27" s="1601"/>
      <c r="O27" s="1601"/>
      <c r="P27" s="1601"/>
      <c r="Q27" s="1601"/>
      <c r="R27" s="508"/>
      <c r="S27" s="481"/>
      <c r="T27" s="481"/>
    </row>
    <row r="28" spans="1:33" ht="9.9499999999999993" customHeight="1">
      <c r="B28" s="504"/>
      <c r="C28" s="509"/>
      <c r="D28" s="509"/>
      <c r="E28" s="505"/>
      <c r="F28" s="505"/>
      <c r="G28" s="506"/>
      <c r="H28" s="506"/>
      <c r="I28" s="506"/>
      <c r="J28" s="506"/>
      <c r="K28" s="447"/>
      <c r="L28" s="510" t="str">
        <f>H5</f>
        <v>Německo</v>
      </c>
      <c r="M28" s="510" t="str">
        <f t="shared" ref="M28:O28" si="12">I5</f>
        <v>Slovensko</v>
      </c>
      <c r="N28" s="510" t="str">
        <f t="shared" si="12"/>
        <v>Polsko</v>
      </c>
      <c r="O28" s="510" t="str">
        <f t="shared" si="12"/>
        <v>Rakousko</v>
      </c>
      <c r="R28" s="508"/>
      <c r="S28" s="481"/>
      <c r="T28" s="481"/>
    </row>
    <row r="29" spans="1:33" ht="9.9499999999999993" customHeight="1">
      <c r="B29" s="504"/>
      <c r="C29" s="509"/>
      <c r="D29" s="509"/>
      <c r="E29" s="505"/>
      <c r="F29" s="505"/>
      <c r="G29" s="506"/>
      <c r="H29" s="506"/>
      <c r="I29" s="506"/>
      <c r="J29" s="506"/>
      <c r="K29" s="447">
        <f>B6</f>
        <v>2011</v>
      </c>
      <c r="L29" s="511">
        <f>H6</f>
        <v>26966.557255150732</v>
      </c>
      <c r="M29" s="511">
        <f t="shared" ref="M29:O29" si="13">I6</f>
        <v>2600.6677683756993</v>
      </c>
      <c r="N29" s="511">
        <f t="shared" si="13"/>
        <v>223.72019299999999</v>
      </c>
      <c r="O29" s="511">
        <f t="shared" si="13"/>
        <v>51.685902453737484</v>
      </c>
      <c r="R29" s="508"/>
      <c r="S29" s="481"/>
      <c r="T29" s="481"/>
      <c r="X29" s="471"/>
    </row>
    <row r="30" spans="1:33" ht="9.9499999999999993" customHeight="1">
      <c r="B30" s="504"/>
      <c r="C30" s="509"/>
      <c r="D30" s="509"/>
      <c r="E30" s="505"/>
      <c r="F30" s="505"/>
      <c r="G30" s="506"/>
      <c r="H30" s="506"/>
      <c r="I30" s="506"/>
      <c r="J30" s="506"/>
      <c r="K30" s="447">
        <f t="shared" ref="K30:K38" si="14">B7</f>
        <v>2012</v>
      </c>
      <c r="L30" s="511">
        <f t="shared" ref="L30:L38" si="15">H7</f>
        <v>24407.6957</v>
      </c>
      <c r="M30" s="511">
        <f t="shared" ref="M30:M38" si="16">I7</f>
        <v>7260.0204999999987</v>
      </c>
      <c r="N30" s="511">
        <f t="shared" ref="N30:N38" si="17">J7</f>
        <v>599.99756932540424</v>
      </c>
      <c r="O30" s="511">
        <f t="shared" ref="O30:O38" si="18">K7</f>
        <v>6.7504306745899756</v>
      </c>
      <c r="R30" s="508"/>
      <c r="S30" s="481"/>
      <c r="T30" s="481"/>
    </row>
    <row r="31" spans="1:33" ht="9.9499999999999993" customHeight="1">
      <c r="B31" s="504"/>
      <c r="C31" s="509"/>
      <c r="D31" s="509"/>
      <c r="E31" s="505"/>
      <c r="F31" s="505"/>
      <c r="G31" s="506"/>
      <c r="H31" s="506"/>
      <c r="I31" s="506"/>
      <c r="J31" s="506"/>
      <c r="K31" s="447">
        <f t="shared" si="14"/>
        <v>2013</v>
      </c>
      <c r="L31" s="511">
        <f t="shared" si="15"/>
        <v>28960.214886600494</v>
      </c>
      <c r="M31" s="511">
        <f t="shared" si="16"/>
        <v>5522.0406468739557</v>
      </c>
      <c r="N31" s="511">
        <f t="shared" si="17"/>
        <v>595.20243089382916</v>
      </c>
      <c r="O31" s="511">
        <f t="shared" si="18"/>
        <v>0</v>
      </c>
      <c r="R31" s="481"/>
      <c r="S31" s="481"/>
      <c r="T31" s="481"/>
    </row>
    <row r="32" spans="1:33" ht="9.9499999999999993" customHeight="1">
      <c r="B32" s="504"/>
      <c r="C32" s="509"/>
      <c r="D32" s="509"/>
      <c r="E32" s="505"/>
      <c r="F32" s="505"/>
      <c r="G32" s="506"/>
      <c r="H32" s="506"/>
      <c r="I32" s="506"/>
      <c r="J32" s="506"/>
      <c r="K32" s="447">
        <f t="shared" si="14"/>
        <v>2014</v>
      </c>
      <c r="L32" s="511">
        <f t="shared" si="15"/>
        <v>19445.680430693461</v>
      </c>
      <c r="M32" s="511">
        <f t="shared" si="16"/>
        <v>9425.6564325856016</v>
      </c>
      <c r="N32" s="511">
        <f t="shared" si="17"/>
        <v>420.06924781095051</v>
      </c>
      <c r="O32" s="511">
        <f t="shared" si="18"/>
        <v>0</v>
      </c>
    </row>
    <row r="33" spans="2:15" ht="9.9499999999999993" customHeight="1">
      <c r="B33" s="504"/>
      <c r="C33" s="509"/>
      <c r="D33" s="509"/>
      <c r="E33" s="505"/>
      <c r="F33" s="505"/>
      <c r="G33" s="506"/>
      <c r="H33" s="506"/>
      <c r="I33" s="506"/>
      <c r="J33" s="506"/>
      <c r="K33" s="447">
        <f t="shared" si="14"/>
        <v>2015</v>
      </c>
      <c r="L33" s="511">
        <f t="shared" si="15"/>
        <v>17255.655977554401</v>
      </c>
      <c r="M33" s="511">
        <f t="shared" si="16"/>
        <v>10934.865928601199</v>
      </c>
      <c r="N33" s="511">
        <f t="shared" si="17"/>
        <v>17.349299321276735</v>
      </c>
      <c r="O33" s="511">
        <f t="shared" si="18"/>
        <v>0</v>
      </c>
    </row>
    <row r="34" spans="2:15" ht="9.9499999999999993" customHeight="1">
      <c r="B34" s="504"/>
      <c r="C34" s="509"/>
      <c r="D34" s="509"/>
      <c r="E34" s="505"/>
      <c r="F34" s="505"/>
      <c r="G34" s="505"/>
      <c r="H34" s="505"/>
      <c r="I34" s="505"/>
      <c r="J34" s="505"/>
      <c r="K34" s="447">
        <f t="shared" si="14"/>
        <v>2016</v>
      </c>
      <c r="L34" s="511">
        <f t="shared" si="15"/>
        <v>23167.632847425382</v>
      </c>
      <c r="M34" s="511">
        <f t="shared" si="16"/>
        <v>2677.8833210831585</v>
      </c>
      <c r="N34" s="511">
        <f t="shared" si="17"/>
        <v>6.0604394373939252</v>
      </c>
      <c r="O34" s="511">
        <f t="shared" si="18"/>
        <v>0</v>
      </c>
    </row>
    <row r="35" spans="2:15" ht="9.9499999999999993" customHeight="1">
      <c r="B35" s="504"/>
      <c r="C35" s="509"/>
      <c r="D35" s="509"/>
      <c r="E35" s="505"/>
      <c r="F35" s="505"/>
      <c r="G35" s="509"/>
      <c r="H35" s="509"/>
      <c r="I35" s="509"/>
      <c r="J35" s="509"/>
      <c r="K35" s="447">
        <f t="shared" si="14"/>
        <v>2017</v>
      </c>
      <c r="L35" s="511">
        <f t="shared" si="15"/>
        <v>22628.825565408137</v>
      </c>
      <c r="M35" s="511">
        <f t="shared" si="16"/>
        <v>3372.3352705981647</v>
      </c>
      <c r="N35" s="511">
        <f t="shared" si="17"/>
        <v>118.0526715530339</v>
      </c>
      <c r="O35" s="511">
        <f t="shared" si="18"/>
        <v>0.90380112489671616</v>
      </c>
    </row>
    <row r="36" spans="2:15" ht="9.9499999999999993" customHeight="1">
      <c r="B36" s="504"/>
      <c r="C36" s="505"/>
      <c r="D36" s="505"/>
      <c r="E36" s="505"/>
      <c r="F36" s="505"/>
      <c r="G36" s="509"/>
      <c r="H36" s="505"/>
      <c r="I36" s="505"/>
      <c r="J36" s="505"/>
      <c r="K36" s="447">
        <f t="shared" si="14"/>
        <v>2018</v>
      </c>
      <c r="L36" s="511">
        <f t="shared" si="15"/>
        <v>27888.889671508878</v>
      </c>
      <c r="M36" s="511">
        <f t="shared" si="16"/>
        <v>3504.9724200865076</v>
      </c>
      <c r="N36" s="511">
        <f t="shared" si="17"/>
        <v>366.61712195014911</v>
      </c>
      <c r="O36" s="511">
        <f t="shared" si="18"/>
        <v>1.295345231527778</v>
      </c>
    </row>
    <row r="37" spans="2:15" ht="9.9499999999999993" customHeight="1">
      <c r="B37" s="504"/>
      <c r="C37" s="512"/>
      <c r="D37" s="512"/>
      <c r="E37" s="512"/>
      <c r="F37" s="512"/>
      <c r="G37" s="512"/>
      <c r="H37" s="512"/>
      <c r="I37" s="512"/>
      <c r="J37" s="512"/>
      <c r="K37" s="447">
        <f t="shared" si="14"/>
        <v>2019</v>
      </c>
      <c r="L37" s="511">
        <f t="shared" si="15"/>
        <v>21639.0589693006</v>
      </c>
      <c r="M37" s="511">
        <f t="shared" si="16"/>
        <v>4514.3007740475196</v>
      </c>
      <c r="N37" s="511">
        <f t="shared" si="17"/>
        <v>439.69134445561298</v>
      </c>
      <c r="O37" s="511">
        <f t="shared" si="18"/>
        <v>0.89223144585704395</v>
      </c>
    </row>
    <row r="38" spans="2:15" ht="9.9499999999999993" customHeight="1">
      <c r="B38" s="481"/>
      <c r="C38" s="481"/>
      <c r="D38" s="481"/>
      <c r="E38" s="481"/>
      <c r="F38" s="481"/>
      <c r="G38" s="481"/>
      <c r="H38" s="481"/>
      <c r="I38" s="481"/>
      <c r="J38" s="481"/>
      <c r="K38" s="447">
        <f t="shared" si="14"/>
        <v>2020</v>
      </c>
      <c r="L38" s="511">
        <f t="shared" si="15"/>
        <v>21512.656190526432</v>
      </c>
      <c r="M38" s="511">
        <f t="shared" si="16"/>
        <v>14040.645148222386</v>
      </c>
      <c r="N38" s="511">
        <f t="shared" si="17"/>
        <v>338.30203133648109</v>
      </c>
      <c r="O38" s="511">
        <f t="shared" si="18"/>
        <v>0</v>
      </c>
    </row>
    <row r="39" spans="2:15" ht="9.9499999999999993" customHeight="1">
      <c r="B39" s="481"/>
      <c r="C39" s="481"/>
      <c r="D39" s="481"/>
      <c r="E39" s="481"/>
      <c r="F39" s="481"/>
      <c r="G39" s="481"/>
      <c r="H39" s="481"/>
      <c r="I39" s="481"/>
      <c r="J39" s="481"/>
      <c r="K39" s="481"/>
      <c r="L39" s="481"/>
    </row>
    <row r="40" spans="2:15" ht="9.9499999999999993" customHeight="1">
      <c r="B40" s="481"/>
      <c r="C40" s="513"/>
      <c r="D40" s="481"/>
      <c r="E40" s="481"/>
      <c r="F40" s="481"/>
      <c r="G40" s="481"/>
      <c r="H40" s="481"/>
      <c r="I40" s="481"/>
      <c r="J40" s="481"/>
      <c r="K40" s="481"/>
      <c r="L40" s="481"/>
    </row>
    <row r="41" spans="2:15" ht="9.9499999999999993" customHeight="1"/>
    <row r="42" spans="2:15" ht="9.9499999999999993" customHeight="1"/>
  </sheetData>
  <mergeCells count="9">
    <mergeCell ref="A1:Q1"/>
    <mergeCell ref="J27:Q27"/>
    <mergeCell ref="A27:I27"/>
    <mergeCell ref="C4:G4"/>
    <mergeCell ref="M4:Q4"/>
    <mergeCell ref="H4:L4"/>
    <mergeCell ref="A6:A15"/>
    <mergeCell ref="A16:A25"/>
    <mergeCell ref="A3:Q3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3"/>
  <dimension ref="A1:Y36"/>
  <sheetViews>
    <sheetView showGridLines="0" zoomScaleNormal="100" zoomScaleSheetLayoutView="100" workbookViewId="0"/>
  </sheetViews>
  <sheetFormatPr defaultRowHeight="12.75"/>
  <cols>
    <col min="1" max="1" width="9.140625" style="527"/>
    <col min="2" max="14" width="9.7109375" style="527" customWidth="1"/>
    <col min="15" max="15" width="16.7109375" style="533" customWidth="1"/>
    <col min="16" max="16" width="10.42578125" style="533" customWidth="1"/>
    <col min="17" max="17" width="10.7109375" style="533" customWidth="1"/>
    <col min="18" max="19" width="9.28515625" style="533" bestFit="1" customWidth="1"/>
    <col min="20" max="20" width="9.85546875" style="533" bestFit="1" customWidth="1"/>
    <col min="21" max="21" width="9.28515625" style="533" bestFit="1" customWidth="1"/>
    <col min="22" max="22" width="9.85546875" style="533" bestFit="1" customWidth="1"/>
    <col min="23" max="254" width="9.140625" style="527"/>
    <col min="255" max="255" width="20.7109375" style="527" customWidth="1"/>
    <col min="256" max="265" width="10.7109375" style="527" customWidth="1"/>
    <col min="266" max="267" width="2.7109375" style="527" customWidth="1"/>
    <col min="268" max="510" width="9.140625" style="527"/>
    <col min="511" max="511" width="20.7109375" style="527" customWidth="1"/>
    <col min="512" max="521" width="10.7109375" style="527" customWidth="1"/>
    <col min="522" max="523" width="2.7109375" style="527" customWidth="1"/>
    <col min="524" max="766" width="9.140625" style="527"/>
    <col min="767" max="767" width="20.7109375" style="527" customWidth="1"/>
    <col min="768" max="777" width="10.7109375" style="527" customWidth="1"/>
    <col min="778" max="779" width="2.7109375" style="527" customWidth="1"/>
    <col min="780" max="1022" width="9.140625" style="527"/>
    <col min="1023" max="1023" width="20.7109375" style="527" customWidth="1"/>
    <col min="1024" max="1033" width="10.7109375" style="527" customWidth="1"/>
    <col min="1034" max="1035" width="2.7109375" style="527" customWidth="1"/>
    <col min="1036" max="1278" width="9.140625" style="527"/>
    <col min="1279" max="1279" width="20.7109375" style="527" customWidth="1"/>
    <col min="1280" max="1289" width="10.7109375" style="527" customWidth="1"/>
    <col min="1290" max="1291" width="2.7109375" style="527" customWidth="1"/>
    <col min="1292" max="1534" width="9.140625" style="527"/>
    <col min="1535" max="1535" width="20.7109375" style="527" customWidth="1"/>
    <col min="1536" max="1545" width="10.7109375" style="527" customWidth="1"/>
    <col min="1546" max="1547" width="2.7109375" style="527" customWidth="1"/>
    <col min="1548" max="1790" width="9.140625" style="527"/>
    <col min="1791" max="1791" width="20.7109375" style="527" customWidth="1"/>
    <col min="1792" max="1801" width="10.7109375" style="527" customWidth="1"/>
    <col min="1802" max="1803" width="2.7109375" style="527" customWidth="1"/>
    <col min="1804" max="2046" width="9.140625" style="527"/>
    <col min="2047" max="2047" width="20.7109375" style="527" customWidth="1"/>
    <col min="2048" max="2057" width="10.7109375" style="527" customWidth="1"/>
    <col min="2058" max="2059" width="2.7109375" style="527" customWidth="1"/>
    <col min="2060" max="2302" width="9.140625" style="527"/>
    <col min="2303" max="2303" width="20.7109375" style="527" customWidth="1"/>
    <col min="2304" max="2313" width="10.7109375" style="527" customWidth="1"/>
    <col min="2314" max="2315" width="2.7109375" style="527" customWidth="1"/>
    <col min="2316" max="2558" width="9.140625" style="527"/>
    <col min="2559" max="2559" width="20.7109375" style="527" customWidth="1"/>
    <col min="2560" max="2569" width="10.7109375" style="527" customWidth="1"/>
    <col min="2570" max="2571" width="2.7109375" style="527" customWidth="1"/>
    <col min="2572" max="2814" width="9.140625" style="527"/>
    <col min="2815" max="2815" width="20.7109375" style="527" customWidth="1"/>
    <col min="2816" max="2825" width="10.7109375" style="527" customWidth="1"/>
    <col min="2826" max="2827" width="2.7109375" style="527" customWidth="1"/>
    <col min="2828" max="3070" width="9.140625" style="527"/>
    <col min="3071" max="3071" width="20.7109375" style="527" customWidth="1"/>
    <col min="3072" max="3081" width="10.7109375" style="527" customWidth="1"/>
    <col min="3082" max="3083" width="2.7109375" style="527" customWidth="1"/>
    <col min="3084" max="3326" width="9.140625" style="527"/>
    <col min="3327" max="3327" width="20.7109375" style="527" customWidth="1"/>
    <col min="3328" max="3337" width="10.7109375" style="527" customWidth="1"/>
    <col min="3338" max="3339" width="2.7109375" style="527" customWidth="1"/>
    <col min="3340" max="3582" width="9.140625" style="527"/>
    <col min="3583" max="3583" width="20.7109375" style="527" customWidth="1"/>
    <col min="3584" max="3593" width="10.7109375" style="527" customWidth="1"/>
    <col min="3594" max="3595" width="2.7109375" style="527" customWidth="1"/>
    <col min="3596" max="3838" width="9.140625" style="527"/>
    <col min="3839" max="3839" width="20.7109375" style="527" customWidth="1"/>
    <col min="3840" max="3849" width="10.7109375" style="527" customWidth="1"/>
    <col min="3850" max="3851" width="2.7109375" style="527" customWidth="1"/>
    <col min="3852" max="4094" width="9.140625" style="527"/>
    <col min="4095" max="4095" width="20.7109375" style="527" customWidth="1"/>
    <col min="4096" max="4105" width="10.7109375" style="527" customWidth="1"/>
    <col min="4106" max="4107" width="2.7109375" style="527" customWidth="1"/>
    <col min="4108" max="4350" width="9.140625" style="527"/>
    <col min="4351" max="4351" width="20.7109375" style="527" customWidth="1"/>
    <col min="4352" max="4361" width="10.7109375" style="527" customWidth="1"/>
    <col min="4362" max="4363" width="2.7109375" style="527" customWidth="1"/>
    <col min="4364" max="4606" width="9.140625" style="527"/>
    <col min="4607" max="4607" width="20.7109375" style="527" customWidth="1"/>
    <col min="4608" max="4617" width="10.7109375" style="527" customWidth="1"/>
    <col min="4618" max="4619" width="2.7109375" style="527" customWidth="1"/>
    <col min="4620" max="4862" width="9.140625" style="527"/>
    <col min="4863" max="4863" width="20.7109375" style="527" customWidth="1"/>
    <col min="4864" max="4873" width="10.7109375" style="527" customWidth="1"/>
    <col min="4874" max="4875" width="2.7109375" style="527" customWidth="1"/>
    <col min="4876" max="5118" width="9.140625" style="527"/>
    <col min="5119" max="5119" width="20.7109375" style="527" customWidth="1"/>
    <col min="5120" max="5129" width="10.7109375" style="527" customWidth="1"/>
    <col min="5130" max="5131" width="2.7109375" style="527" customWidth="1"/>
    <col min="5132" max="5374" width="9.140625" style="527"/>
    <col min="5375" max="5375" width="20.7109375" style="527" customWidth="1"/>
    <col min="5376" max="5385" width="10.7109375" style="527" customWidth="1"/>
    <col min="5386" max="5387" width="2.7109375" style="527" customWidth="1"/>
    <col min="5388" max="5630" width="9.140625" style="527"/>
    <col min="5631" max="5631" width="20.7109375" style="527" customWidth="1"/>
    <col min="5632" max="5641" width="10.7109375" style="527" customWidth="1"/>
    <col min="5642" max="5643" width="2.7109375" style="527" customWidth="1"/>
    <col min="5644" max="5886" width="9.140625" style="527"/>
    <col min="5887" max="5887" width="20.7109375" style="527" customWidth="1"/>
    <col min="5888" max="5897" width="10.7109375" style="527" customWidth="1"/>
    <col min="5898" max="5899" width="2.7109375" style="527" customWidth="1"/>
    <col min="5900" max="6142" width="9.140625" style="527"/>
    <col min="6143" max="6143" width="20.7109375" style="527" customWidth="1"/>
    <col min="6144" max="6153" width="10.7109375" style="527" customWidth="1"/>
    <col min="6154" max="6155" width="2.7109375" style="527" customWidth="1"/>
    <col min="6156" max="6398" width="9.140625" style="527"/>
    <col min="6399" max="6399" width="20.7109375" style="527" customWidth="1"/>
    <col min="6400" max="6409" width="10.7109375" style="527" customWidth="1"/>
    <col min="6410" max="6411" width="2.7109375" style="527" customWidth="1"/>
    <col min="6412" max="6654" width="9.140625" style="527"/>
    <col min="6655" max="6655" width="20.7109375" style="527" customWidth="1"/>
    <col min="6656" max="6665" width="10.7109375" style="527" customWidth="1"/>
    <col min="6666" max="6667" width="2.7109375" style="527" customWidth="1"/>
    <col min="6668" max="6910" width="9.140625" style="527"/>
    <col min="6911" max="6911" width="20.7109375" style="527" customWidth="1"/>
    <col min="6912" max="6921" width="10.7109375" style="527" customWidth="1"/>
    <col min="6922" max="6923" width="2.7109375" style="527" customWidth="1"/>
    <col min="6924" max="7166" width="9.140625" style="527"/>
    <col min="7167" max="7167" width="20.7109375" style="527" customWidth="1"/>
    <col min="7168" max="7177" width="10.7109375" style="527" customWidth="1"/>
    <col min="7178" max="7179" width="2.7109375" style="527" customWidth="1"/>
    <col min="7180" max="7422" width="9.140625" style="527"/>
    <col min="7423" max="7423" width="20.7109375" style="527" customWidth="1"/>
    <col min="7424" max="7433" width="10.7109375" style="527" customWidth="1"/>
    <col min="7434" max="7435" width="2.7109375" style="527" customWidth="1"/>
    <col min="7436" max="7678" width="9.140625" style="527"/>
    <col min="7679" max="7679" width="20.7109375" style="527" customWidth="1"/>
    <col min="7680" max="7689" width="10.7109375" style="527" customWidth="1"/>
    <col min="7690" max="7691" width="2.7109375" style="527" customWidth="1"/>
    <col min="7692" max="7934" width="9.140625" style="527"/>
    <col min="7935" max="7935" width="20.7109375" style="527" customWidth="1"/>
    <col min="7936" max="7945" width="10.7109375" style="527" customWidth="1"/>
    <col min="7946" max="7947" width="2.7109375" style="527" customWidth="1"/>
    <col min="7948" max="8190" width="9.140625" style="527"/>
    <col min="8191" max="8191" width="20.7109375" style="527" customWidth="1"/>
    <col min="8192" max="8201" width="10.7109375" style="527" customWidth="1"/>
    <col min="8202" max="8203" width="2.7109375" style="527" customWidth="1"/>
    <col min="8204" max="8446" width="9.140625" style="527"/>
    <col min="8447" max="8447" width="20.7109375" style="527" customWidth="1"/>
    <col min="8448" max="8457" width="10.7109375" style="527" customWidth="1"/>
    <col min="8458" max="8459" width="2.7109375" style="527" customWidth="1"/>
    <col min="8460" max="8702" width="9.140625" style="527"/>
    <col min="8703" max="8703" width="20.7109375" style="527" customWidth="1"/>
    <col min="8704" max="8713" width="10.7109375" style="527" customWidth="1"/>
    <col min="8714" max="8715" width="2.7109375" style="527" customWidth="1"/>
    <col min="8716" max="8958" width="9.140625" style="527"/>
    <col min="8959" max="8959" width="20.7109375" style="527" customWidth="1"/>
    <col min="8960" max="8969" width="10.7109375" style="527" customWidth="1"/>
    <col min="8970" max="8971" width="2.7109375" style="527" customWidth="1"/>
    <col min="8972" max="9214" width="9.140625" style="527"/>
    <col min="9215" max="9215" width="20.7109375" style="527" customWidth="1"/>
    <col min="9216" max="9225" width="10.7109375" style="527" customWidth="1"/>
    <col min="9226" max="9227" width="2.7109375" style="527" customWidth="1"/>
    <col min="9228" max="9470" width="9.140625" style="527"/>
    <col min="9471" max="9471" width="20.7109375" style="527" customWidth="1"/>
    <col min="9472" max="9481" width="10.7109375" style="527" customWidth="1"/>
    <col min="9482" max="9483" width="2.7109375" style="527" customWidth="1"/>
    <col min="9484" max="9726" width="9.140625" style="527"/>
    <col min="9727" max="9727" width="20.7109375" style="527" customWidth="1"/>
    <col min="9728" max="9737" width="10.7109375" style="527" customWidth="1"/>
    <col min="9738" max="9739" width="2.7109375" style="527" customWidth="1"/>
    <col min="9740" max="9982" width="9.140625" style="527"/>
    <col min="9983" max="9983" width="20.7109375" style="527" customWidth="1"/>
    <col min="9984" max="9993" width="10.7109375" style="527" customWidth="1"/>
    <col min="9994" max="9995" width="2.7109375" style="527" customWidth="1"/>
    <col min="9996" max="10238" width="9.140625" style="527"/>
    <col min="10239" max="10239" width="20.7109375" style="527" customWidth="1"/>
    <col min="10240" max="10249" width="10.7109375" style="527" customWidth="1"/>
    <col min="10250" max="10251" width="2.7109375" style="527" customWidth="1"/>
    <col min="10252" max="10494" width="9.140625" style="527"/>
    <col min="10495" max="10495" width="20.7109375" style="527" customWidth="1"/>
    <col min="10496" max="10505" width="10.7109375" style="527" customWidth="1"/>
    <col min="10506" max="10507" width="2.7109375" style="527" customWidth="1"/>
    <col min="10508" max="10750" width="9.140625" style="527"/>
    <col min="10751" max="10751" width="20.7109375" style="527" customWidth="1"/>
    <col min="10752" max="10761" width="10.7109375" style="527" customWidth="1"/>
    <col min="10762" max="10763" width="2.7109375" style="527" customWidth="1"/>
    <col min="10764" max="11006" width="9.140625" style="527"/>
    <col min="11007" max="11007" width="20.7109375" style="527" customWidth="1"/>
    <col min="11008" max="11017" width="10.7109375" style="527" customWidth="1"/>
    <col min="11018" max="11019" width="2.7109375" style="527" customWidth="1"/>
    <col min="11020" max="11262" width="9.140625" style="527"/>
    <col min="11263" max="11263" width="20.7109375" style="527" customWidth="1"/>
    <col min="11264" max="11273" width="10.7109375" style="527" customWidth="1"/>
    <col min="11274" max="11275" width="2.7109375" style="527" customWidth="1"/>
    <col min="11276" max="11518" width="9.140625" style="527"/>
    <col min="11519" max="11519" width="20.7109375" style="527" customWidth="1"/>
    <col min="11520" max="11529" width="10.7109375" style="527" customWidth="1"/>
    <col min="11530" max="11531" width="2.7109375" style="527" customWidth="1"/>
    <col min="11532" max="11774" width="9.140625" style="527"/>
    <col min="11775" max="11775" width="20.7109375" style="527" customWidth="1"/>
    <col min="11776" max="11785" width="10.7109375" style="527" customWidth="1"/>
    <col min="11786" max="11787" width="2.7109375" style="527" customWidth="1"/>
    <col min="11788" max="12030" width="9.140625" style="527"/>
    <col min="12031" max="12031" width="20.7109375" style="527" customWidth="1"/>
    <col min="12032" max="12041" width="10.7109375" style="527" customWidth="1"/>
    <col min="12042" max="12043" width="2.7109375" style="527" customWidth="1"/>
    <col min="12044" max="12286" width="9.140625" style="527"/>
    <col min="12287" max="12287" width="20.7109375" style="527" customWidth="1"/>
    <col min="12288" max="12297" width="10.7109375" style="527" customWidth="1"/>
    <col min="12298" max="12299" width="2.7109375" style="527" customWidth="1"/>
    <col min="12300" max="12542" width="9.140625" style="527"/>
    <col min="12543" max="12543" width="20.7109375" style="527" customWidth="1"/>
    <col min="12544" max="12553" width="10.7109375" style="527" customWidth="1"/>
    <col min="12554" max="12555" width="2.7109375" style="527" customWidth="1"/>
    <col min="12556" max="12798" width="9.140625" style="527"/>
    <col min="12799" max="12799" width="20.7109375" style="527" customWidth="1"/>
    <col min="12800" max="12809" width="10.7109375" style="527" customWidth="1"/>
    <col min="12810" max="12811" width="2.7109375" style="527" customWidth="1"/>
    <col min="12812" max="13054" width="9.140625" style="527"/>
    <col min="13055" max="13055" width="20.7109375" style="527" customWidth="1"/>
    <col min="13056" max="13065" width="10.7109375" style="527" customWidth="1"/>
    <col min="13066" max="13067" width="2.7109375" style="527" customWidth="1"/>
    <col min="13068" max="13310" width="9.140625" style="527"/>
    <col min="13311" max="13311" width="20.7109375" style="527" customWidth="1"/>
    <col min="13312" max="13321" width="10.7109375" style="527" customWidth="1"/>
    <col min="13322" max="13323" width="2.7109375" style="527" customWidth="1"/>
    <col min="13324" max="13566" width="9.140625" style="527"/>
    <col min="13567" max="13567" width="20.7109375" style="527" customWidth="1"/>
    <col min="13568" max="13577" width="10.7109375" style="527" customWidth="1"/>
    <col min="13578" max="13579" width="2.7109375" style="527" customWidth="1"/>
    <col min="13580" max="13822" width="9.140625" style="527"/>
    <col min="13823" max="13823" width="20.7109375" style="527" customWidth="1"/>
    <col min="13824" max="13833" width="10.7109375" style="527" customWidth="1"/>
    <col min="13834" max="13835" width="2.7109375" style="527" customWidth="1"/>
    <col min="13836" max="14078" width="9.140625" style="527"/>
    <col min="14079" max="14079" width="20.7109375" style="527" customWidth="1"/>
    <col min="14080" max="14089" width="10.7109375" style="527" customWidth="1"/>
    <col min="14090" max="14091" width="2.7109375" style="527" customWidth="1"/>
    <col min="14092" max="14334" width="9.140625" style="527"/>
    <col min="14335" max="14335" width="20.7109375" style="527" customWidth="1"/>
    <col min="14336" max="14345" width="10.7109375" style="527" customWidth="1"/>
    <col min="14346" max="14347" width="2.7109375" style="527" customWidth="1"/>
    <col min="14348" max="14590" width="9.140625" style="527"/>
    <col min="14591" max="14591" width="20.7109375" style="527" customWidth="1"/>
    <col min="14592" max="14601" width="10.7109375" style="527" customWidth="1"/>
    <col min="14602" max="14603" width="2.7109375" style="527" customWidth="1"/>
    <col min="14604" max="14846" width="9.140625" style="527"/>
    <col min="14847" max="14847" width="20.7109375" style="527" customWidth="1"/>
    <col min="14848" max="14857" width="10.7109375" style="527" customWidth="1"/>
    <col min="14858" max="14859" width="2.7109375" style="527" customWidth="1"/>
    <col min="14860" max="15102" width="9.140625" style="527"/>
    <col min="15103" max="15103" width="20.7109375" style="527" customWidth="1"/>
    <col min="15104" max="15113" width="10.7109375" style="527" customWidth="1"/>
    <col min="15114" max="15115" width="2.7109375" style="527" customWidth="1"/>
    <col min="15116" max="15358" width="9.140625" style="527"/>
    <col min="15359" max="15359" width="20.7109375" style="527" customWidth="1"/>
    <col min="15360" max="15369" width="10.7109375" style="527" customWidth="1"/>
    <col min="15370" max="15371" width="2.7109375" style="527" customWidth="1"/>
    <col min="15372" max="15614" width="9.140625" style="527"/>
    <col min="15615" max="15615" width="20.7109375" style="527" customWidth="1"/>
    <col min="15616" max="15625" width="10.7109375" style="527" customWidth="1"/>
    <col min="15626" max="15627" width="2.7109375" style="527" customWidth="1"/>
    <col min="15628" max="15870" width="9.140625" style="527"/>
    <col min="15871" max="15871" width="20.7109375" style="527" customWidth="1"/>
    <col min="15872" max="15881" width="10.7109375" style="527" customWidth="1"/>
    <col min="15882" max="15883" width="2.7109375" style="527" customWidth="1"/>
    <col min="15884" max="16126" width="9.140625" style="527"/>
    <col min="16127" max="16127" width="20.7109375" style="527" customWidth="1"/>
    <col min="16128" max="16137" width="10.7109375" style="527" customWidth="1"/>
    <col min="16138" max="16139" width="2.7109375" style="527" customWidth="1"/>
    <col min="16140" max="16383" width="9.140625" style="527"/>
    <col min="16384" max="16384" width="9.140625" style="527" customWidth="1"/>
  </cols>
  <sheetData>
    <row r="1" spans="1:25" ht="18" customHeight="1">
      <c r="A1" s="566" t="s">
        <v>384</v>
      </c>
    </row>
    <row r="2" spans="1:25" ht="5.0999999999999996" customHeight="1">
      <c r="J2" s="1624"/>
      <c r="K2" s="1624"/>
      <c r="N2" s="567"/>
    </row>
    <row r="3" spans="1:25" ht="18" customHeight="1">
      <c r="A3" s="568" t="s">
        <v>441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9"/>
    </row>
    <row r="4" spans="1:25" ht="5.0999999999999996" customHeight="1">
      <c r="A4" s="570"/>
      <c r="B4" s="571"/>
      <c r="C4" s="572"/>
      <c r="D4" s="570"/>
      <c r="E4" s="570"/>
      <c r="F4" s="570"/>
      <c r="G4" s="570"/>
      <c r="H4" s="570"/>
      <c r="I4" s="570"/>
      <c r="J4" s="570"/>
      <c r="K4" s="570"/>
      <c r="L4" s="570"/>
      <c r="M4" s="570"/>
      <c r="N4" s="570"/>
    </row>
    <row r="5" spans="1:25" ht="18" customHeight="1">
      <c r="A5" s="1629">
        <v>2020</v>
      </c>
      <c r="B5" s="1630"/>
      <c r="C5" s="1630"/>
      <c r="D5" s="1630"/>
      <c r="E5" s="1630"/>
      <c r="F5" s="1630"/>
      <c r="G5" s="1630"/>
      <c r="H5" s="1630"/>
      <c r="I5" s="1630"/>
      <c r="J5" s="1630"/>
      <c r="K5" s="1630"/>
      <c r="L5" s="1630"/>
      <c r="M5" s="1630"/>
      <c r="N5" s="1631"/>
    </row>
    <row r="6" spans="1:25" ht="40.15" customHeight="1">
      <c r="A6" s="57"/>
      <c r="B6" s="57"/>
      <c r="C6" s="1625" t="s">
        <v>279</v>
      </c>
      <c r="D6" s="1632" t="s">
        <v>339</v>
      </c>
      <c r="E6" s="1632"/>
      <c r="F6" s="1633"/>
      <c r="G6" s="1634" t="s">
        <v>280</v>
      </c>
      <c r="H6" s="1627"/>
      <c r="I6" s="1634" t="s">
        <v>275</v>
      </c>
      <c r="J6" s="1634" t="s">
        <v>334</v>
      </c>
      <c r="K6" s="1627" t="s">
        <v>335</v>
      </c>
      <c r="L6" s="1634" t="s">
        <v>338</v>
      </c>
      <c r="M6" s="1634" t="s">
        <v>336</v>
      </c>
      <c r="N6" s="1627" t="s">
        <v>340</v>
      </c>
    </row>
    <row r="7" spans="1:25" ht="36.75" customHeight="1">
      <c r="A7" s="58"/>
      <c r="B7" s="59" t="s">
        <v>337</v>
      </c>
      <c r="C7" s="1626"/>
      <c r="D7" s="60" t="s">
        <v>91</v>
      </c>
      <c r="E7" s="61" t="s">
        <v>92</v>
      </c>
      <c r="F7" s="62" t="s">
        <v>276</v>
      </c>
      <c r="G7" s="63" t="s">
        <v>211</v>
      </c>
      <c r="H7" s="62" t="s">
        <v>212</v>
      </c>
      <c r="I7" s="1635"/>
      <c r="J7" s="1636"/>
      <c r="K7" s="1628"/>
      <c r="L7" s="1635"/>
      <c r="M7" s="1636"/>
      <c r="N7" s="1628"/>
      <c r="O7" s="565"/>
    </row>
    <row r="8" spans="1:25" ht="15" customHeight="1">
      <c r="A8" s="1621" t="s">
        <v>383</v>
      </c>
      <c r="B8" s="521" t="s">
        <v>206</v>
      </c>
      <c r="C8" s="522">
        <v>6</v>
      </c>
      <c r="D8" s="1439">
        <v>2661.8880329999997</v>
      </c>
      <c r="E8" s="1439">
        <v>1808.9103476217215</v>
      </c>
      <c r="F8" s="1440">
        <f>D8-E8</f>
        <v>852.97768537827824</v>
      </c>
      <c r="G8" s="1439">
        <v>2647.3331976107702</v>
      </c>
      <c r="H8" s="1440">
        <v>1783.8285252324904</v>
      </c>
      <c r="I8" s="1439">
        <v>2697.0792679324913</v>
      </c>
      <c r="J8" s="1441">
        <v>2712</v>
      </c>
      <c r="K8" s="1442">
        <f>I8/J8</f>
        <v>0.99449825513734935</v>
      </c>
      <c r="L8" s="1441">
        <v>42.601528000000002</v>
      </c>
      <c r="M8" s="1441">
        <v>58</v>
      </c>
      <c r="N8" s="1443">
        <f>L8/M8</f>
        <v>0.73450910344827591</v>
      </c>
      <c r="O8" s="524"/>
      <c r="P8" s="525"/>
      <c r="Q8" s="525"/>
      <c r="R8" s="525"/>
      <c r="S8" s="525"/>
      <c r="T8" s="525"/>
      <c r="U8" s="525"/>
      <c r="V8" s="525"/>
      <c r="W8" s="525"/>
      <c r="X8" s="525"/>
      <c r="Y8" s="525"/>
    </row>
    <row r="9" spans="1:25" ht="15" customHeight="1">
      <c r="A9" s="1622"/>
      <c r="B9" s="528" t="s">
        <v>132</v>
      </c>
      <c r="C9" s="529">
        <v>1</v>
      </c>
      <c r="D9" s="1439">
        <v>198.497581</v>
      </c>
      <c r="E9" s="1439">
        <v>106.34044900000001</v>
      </c>
      <c r="F9" s="1444">
        <f t="shared" ref="F9:F10" si="0">D9-E9</f>
        <v>92.15713199999999</v>
      </c>
      <c r="G9" s="1439">
        <v>311.53291200000001</v>
      </c>
      <c r="H9" s="1444">
        <v>213.57297999999997</v>
      </c>
      <c r="I9" s="1439">
        <v>319.4868570000001</v>
      </c>
      <c r="J9" s="1441">
        <v>320</v>
      </c>
      <c r="K9" s="1445">
        <f t="shared" ref="K9:K14" si="1">I9/J9</f>
        <v>0.99839642812500029</v>
      </c>
      <c r="L9" s="1441">
        <v>8.322042999999999</v>
      </c>
      <c r="M9" s="1441">
        <v>10.8</v>
      </c>
      <c r="N9" s="1446">
        <f t="shared" ref="N9:N15" si="2">L9/M9</f>
        <v>0.77055953703703695</v>
      </c>
      <c r="O9" s="524"/>
      <c r="P9" s="525"/>
      <c r="Q9" s="525"/>
      <c r="R9" s="525"/>
      <c r="S9" s="525"/>
      <c r="T9" s="525"/>
      <c r="U9" s="525"/>
      <c r="V9" s="525"/>
      <c r="W9" s="525"/>
      <c r="X9" s="525"/>
      <c r="Y9" s="525"/>
    </row>
    <row r="10" spans="1:25" ht="15" customHeight="1">
      <c r="A10" s="1622"/>
      <c r="B10" s="64" t="s">
        <v>208</v>
      </c>
      <c r="C10" s="65">
        <v>1</v>
      </c>
      <c r="D10" s="1447">
        <v>179.819571</v>
      </c>
      <c r="E10" s="1447">
        <v>108.093251</v>
      </c>
      <c r="F10" s="1448">
        <f t="shared" si="0"/>
        <v>71.726320000000001</v>
      </c>
      <c r="G10" s="1447">
        <v>303.93581900000004</v>
      </c>
      <c r="H10" s="1448">
        <v>228.76614599999991</v>
      </c>
      <c r="I10" s="1447">
        <v>346.72380300000003</v>
      </c>
      <c r="J10" s="1449">
        <v>370</v>
      </c>
      <c r="K10" s="1450">
        <f t="shared" si="1"/>
        <v>0.93709135945945954</v>
      </c>
      <c r="L10" s="1449">
        <v>6.4857089999999999</v>
      </c>
      <c r="M10" s="1449">
        <v>7.5</v>
      </c>
      <c r="N10" s="1451">
        <f t="shared" si="2"/>
        <v>0.86476120000000001</v>
      </c>
      <c r="O10" s="524"/>
      <c r="P10" s="525"/>
      <c r="Q10" s="525"/>
      <c r="R10" s="525"/>
      <c r="S10" s="525"/>
      <c r="T10" s="525"/>
      <c r="U10" s="525"/>
      <c r="V10" s="525"/>
      <c r="W10" s="525"/>
      <c r="X10" s="525"/>
      <c r="Y10" s="525"/>
    </row>
    <row r="11" spans="1:25" ht="15" customHeight="1">
      <c r="A11" s="1623"/>
      <c r="B11" s="531" t="s">
        <v>8</v>
      </c>
      <c r="C11" s="532">
        <v>8</v>
      </c>
      <c r="D11" s="1452">
        <f t="shared" ref="D11:I11" si="3">SUM(D8:D10)</f>
        <v>3040.2051849999998</v>
      </c>
      <c r="E11" s="1453">
        <f t="shared" si="3"/>
        <v>2023.3440476217215</v>
      </c>
      <c r="F11" s="1454">
        <f t="shared" si="3"/>
        <v>1016.8611373782783</v>
      </c>
      <c r="G11" s="1452">
        <f t="shared" si="3"/>
        <v>3262.8019286107701</v>
      </c>
      <c r="H11" s="1454">
        <f t="shared" si="3"/>
        <v>2226.1676512324902</v>
      </c>
      <c r="I11" s="1452">
        <f t="shared" si="3"/>
        <v>3363.2899279324911</v>
      </c>
      <c r="J11" s="1453">
        <f t="shared" ref="J11:M11" si="4">SUM(J8:J10)</f>
        <v>3402</v>
      </c>
      <c r="K11" s="1455">
        <f>I11/J11</f>
        <v>0.98862137799308969</v>
      </c>
      <c r="L11" s="1452">
        <f t="shared" si="4"/>
        <v>57.409280000000003</v>
      </c>
      <c r="M11" s="1453">
        <f t="shared" si="4"/>
        <v>76.3</v>
      </c>
      <c r="N11" s="1456">
        <f t="shared" si="2"/>
        <v>0.75241520314547838</v>
      </c>
      <c r="O11" s="524"/>
      <c r="P11" s="525"/>
      <c r="Q11" s="525"/>
      <c r="R11" s="525"/>
      <c r="S11" s="525"/>
      <c r="T11" s="525"/>
      <c r="U11" s="525"/>
      <c r="V11" s="525"/>
      <c r="W11" s="525"/>
      <c r="X11" s="525"/>
      <c r="Y11" s="525"/>
    </row>
    <row r="12" spans="1:25" ht="15" customHeight="1">
      <c r="A12" s="1621" t="s">
        <v>49</v>
      </c>
      <c r="B12" s="521" t="s">
        <v>206</v>
      </c>
      <c r="C12" s="522">
        <v>6</v>
      </c>
      <c r="D12" s="1439">
        <v>28415.541014260009</v>
      </c>
      <c r="E12" s="1439">
        <v>19356.867312684615</v>
      </c>
      <c r="F12" s="1440">
        <f>D12-E12</f>
        <v>9058.6737015753934</v>
      </c>
      <c r="G12" s="1439">
        <v>28445.927849812786</v>
      </c>
      <c r="H12" s="1440">
        <v>19274.618934944414</v>
      </c>
      <c r="I12" s="1439">
        <v>29048.066559126935</v>
      </c>
      <c r="J12" s="1441">
        <v>28766.184000000001</v>
      </c>
      <c r="K12" s="1442">
        <f>I12/J12</f>
        <v>1.0097990946288509</v>
      </c>
      <c r="L12" s="1441">
        <v>454.46224115400003</v>
      </c>
      <c r="M12" s="1441">
        <v>615.20600000000002</v>
      </c>
      <c r="N12" s="1443">
        <f>L12/M12</f>
        <v>0.73871555406481737</v>
      </c>
      <c r="O12" s="524"/>
      <c r="P12" s="525"/>
      <c r="Q12" s="525"/>
      <c r="R12" s="525"/>
      <c r="S12" s="525"/>
      <c r="T12" s="525"/>
      <c r="U12" s="525"/>
      <c r="V12" s="525"/>
      <c r="W12" s="525"/>
      <c r="X12" s="525"/>
      <c r="Y12" s="525"/>
    </row>
    <row r="13" spans="1:25" ht="15" customHeight="1">
      <c r="A13" s="1622"/>
      <c r="B13" s="528" t="s">
        <v>132</v>
      </c>
      <c r="C13" s="529">
        <v>1</v>
      </c>
      <c r="D13" s="1439">
        <v>2123.6717060000001</v>
      </c>
      <c r="E13" s="1439">
        <v>1137.20172</v>
      </c>
      <c r="F13" s="1444">
        <f t="shared" ref="F13:F14" si="5">D13-E13</f>
        <v>986.46998600000006</v>
      </c>
      <c r="G13" s="1439">
        <v>3296.2719989999987</v>
      </c>
      <c r="H13" s="1444">
        <v>2246.2276809999998</v>
      </c>
      <c r="I13" s="1439">
        <v>3381.3372139999992</v>
      </c>
      <c r="J13" s="1441">
        <v>3399.68</v>
      </c>
      <c r="K13" s="1445">
        <f t="shared" si="1"/>
        <v>0.99460455513460078</v>
      </c>
      <c r="L13" s="1441">
        <v>89.08311599999999</v>
      </c>
      <c r="M13" s="1441">
        <v>115</v>
      </c>
      <c r="N13" s="1446">
        <f t="shared" si="2"/>
        <v>0.77463579130434779</v>
      </c>
      <c r="O13" s="524"/>
      <c r="P13" s="525"/>
      <c r="Q13" s="525"/>
      <c r="R13" s="525"/>
      <c r="S13" s="525"/>
      <c r="T13" s="525"/>
      <c r="U13" s="525"/>
      <c r="V13" s="525"/>
      <c r="W13" s="525"/>
      <c r="X13" s="525"/>
      <c r="Y13" s="525"/>
    </row>
    <row r="14" spans="1:25" ht="15" customHeight="1">
      <c r="A14" s="1622"/>
      <c r="B14" s="64" t="s">
        <v>208</v>
      </c>
      <c r="C14" s="65">
        <v>1</v>
      </c>
      <c r="D14" s="1447">
        <v>1926.4116710000001</v>
      </c>
      <c r="E14" s="1447">
        <v>1158.2240990000003</v>
      </c>
      <c r="F14" s="1448">
        <f t="shared" si="5"/>
        <v>768.18757199999982</v>
      </c>
      <c r="G14" s="1447">
        <v>3219.7498049999999</v>
      </c>
      <c r="H14" s="1448">
        <v>2414.6412329999989</v>
      </c>
      <c r="I14" s="1447">
        <v>3680.2849550000001</v>
      </c>
      <c r="J14" s="1449">
        <v>3951.97</v>
      </c>
      <c r="K14" s="1450">
        <f t="shared" si="1"/>
        <v>0.93125326229703165</v>
      </c>
      <c r="L14" s="1449">
        <v>69.727857</v>
      </c>
      <c r="M14" s="1449">
        <v>80.107500000000002</v>
      </c>
      <c r="N14" s="1451">
        <f t="shared" si="2"/>
        <v>0.87042857410354835</v>
      </c>
      <c r="P14" s="525"/>
      <c r="Q14" s="525"/>
      <c r="R14" s="525"/>
      <c r="S14" s="525"/>
      <c r="T14" s="525"/>
      <c r="U14" s="525"/>
      <c r="V14" s="525"/>
      <c r="W14" s="525"/>
      <c r="X14" s="525"/>
      <c r="Y14" s="525"/>
    </row>
    <row r="15" spans="1:25" ht="15" customHeight="1">
      <c r="A15" s="1623"/>
      <c r="B15" s="531" t="s">
        <v>8</v>
      </c>
      <c r="C15" s="532">
        <v>8</v>
      </c>
      <c r="D15" s="1452">
        <f t="shared" ref="D15:I15" si="6">SUM(D12:D14)</f>
        <v>32465.624391260011</v>
      </c>
      <c r="E15" s="1453">
        <f t="shared" si="6"/>
        <v>21652.293131684615</v>
      </c>
      <c r="F15" s="1454">
        <f t="shared" si="6"/>
        <v>10813.331259575392</v>
      </c>
      <c r="G15" s="1452">
        <f t="shared" si="6"/>
        <v>34961.949653812786</v>
      </c>
      <c r="H15" s="1454">
        <f t="shared" si="6"/>
        <v>23935.487848944413</v>
      </c>
      <c r="I15" s="1452">
        <f t="shared" si="6"/>
        <v>36109.688728126937</v>
      </c>
      <c r="J15" s="1453">
        <f t="shared" ref="J15" si="7">SUM(J12:J14)</f>
        <v>36117.834000000003</v>
      </c>
      <c r="K15" s="1455">
        <f>I15/J15</f>
        <v>0.99977448061051877</v>
      </c>
      <c r="L15" s="1452">
        <f t="shared" ref="L15" si="8">SUM(L12:L14)</f>
        <v>613.27321415400002</v>
      </c>
      <c r="M15" s="1453">
        <f t="shared" ref="M15" si="9">SUM(M12:M14)</f>
        <v>810.31349999999998</v>
      </c>
      <c r="N15" s="1456">
        <f t="shared" si="2"/>
        <v>0.75683450189833934</v>
      </c>
      <c r="P15" s="525"/>
      <c r="Q15" s="525"/>
    </row>
    <row r="16" spans="1:25" ht="12" customHeight="1">
      <c r="A16" s="534"/>
      <c r="B16" s="535"/>
      <c r="C16" s="536"/>
      <c r="D16" s="537"/>
      <c r="E16" s="538"/>
      <c r="F16" s="539"/>
      <c r="G16" s="540"/>
      <c r="H16" s="541"/>
      <c r="I16" s="541"/>
      <c r="J16" s="541"/>
      <c r="K16" s="540"/>
      <c r="L16" s="542"/>
      <c r="M16" s="541"/>
      <c r="N16" s="541"/>
    </row>
    <row r="17" spans="1:22" ht="12" customHeight="1">
      <c r="B17" s="535"/>
      <c r="C17" s="543"/>
      <c r="D17" s="537"/>
      <c r="E17" s="544"/>
      <c r="F17" s="539"/>
      <c r="G17" s="545"/>
      <c r="H17" s="541"/>
      <c r="I17" s="541"/>
      <c r="J17" s="541"/>
      <c r="K17" s="545"/>
      <c r="L17" s="546"/>
      <c r="M17" s="545"/>
      <c r="N17" s="545"/>
    </row>
    <row r="18" spans="1:22" ht="27.75" customHeight="1">
      <c r="B18" s="547"/>
      <c r="C18" s="1620" t="s">
        <v>342</v>
      </c>
      <c r="D18" s="1620"/>
      <c r="E18" s="1620"/>
      <c r="F18" s="1620"/>
      <c r="G18" s="548"/>
      <c r="H18" s="548"/>
      <c r="I18" s="1620" t="s">
        <v>343</v>
      </c>
      <c r="J18" s="1620"/>
      <c r="K18" s="1620"/>
      <c r="L18" s="1620"/>
      <c r="M18" s="547"/>
      <c r="N18" s="547"/>
    </row>
    <row r="19" spans="1:22" ht="12" customHeight="1">
      <c r="B19" s="535"/>
      <c r="C19" s="543"/>
      <c r="D19" s="549"/>
      <c r="E19" s="549"/>
      <c r="F19" s="549"/>
      <c r="G19" s="549"/>
      <c r="H19" s="549"/>
      <c r="I19" s="549"/>
      <c r="J19" s="549"/>
      <c r="K19" s="549"/>
      <c r="L19" s="549"/>
      <c r="M19" s="549"/>
      <c r="N19" s="545"/>
      <c r="P19" s="550"/>
      <c r="Q19" s="550"/>
      <c r="R19" s="550"/>
      <c r="S19" s="550"/>
      <c r="T19" s="550"/>
      <c r="U19" s="550"/>
      <c r="V19" s="551"/>
    </row>
    <row r="20" spans="1:22" ht="12" customHeight="1">
      <c r="A20" s="545"/>
      <c r="B20" s="541"/>
      <c r="C20" s="543"/>
      <c r="D20" s="552"/>
      <c r="E20" s="1618"/>
      <c r="F20" s="553"/>
      <c r="G20" s="552"/>
      <c r="H20" s="552"/>
      <c r="I20" s="552"/>
      <c r="J20" s="1615"/>
      <c r="K20" s="552"/>
      <c r="L20" s="552"/>
      <c r="M20" s="552"/>
      <c r="N20" s="545"/>
      <c r="P20" s="550"/>
      <c r="Q20" s="550"/>
      <c r="R20" s="550"/>
      <c r="S20" s="550"/>
      <c r="T20" s="550"/>
      <c r="U20" s="550"/>
      <c r="V20" s="551"/>
    </row>
    <row r="21" spans="1:22" ht="12" customHeight="1">
      <c r="A21" s="545"/>
      <c r="B21" s="541" t="str">
        <f>B8</f>
        <v>innogy GS</v>
      </c>
      <c r="C21" s="554">
        <f>I8</f>
        <v>2697.0792679324913</v>
      </c>
      <c r="D21" s="552"/>
      <c r="E21" s="1618"/>
      <c r="F21" s="553"/>
      <c r="G21" s="552"/>
      <c r="H21" s="552"/>
      <c r="I21" s="552"/>
      <c r="J21" s="1615"/>
      <c r="K21" s="545"/>
      <c r="L21" s="552" t="str">
        <f>B21</f>
        <v>innogy GS</v>
      </c>
      <c r="M21" s="552">
        <f>L8</f>
        <v>42.601528000000002</v>
      </c>
      <c r="N21" s="545"/>
      <c r="P21" s="550"/>
      <c r="Q21" s="550"/>
      <c r="R21" s="550"/>
      <c r="S21" s="550"/>
      <c r="T21" s="550"/>
      <c r="U21" s="550"/>
      <c r="V21" s="551"/>
    </row>
    <row r="22" spans="1:22" ht="12" customHeight="1">
      <c r="A22" s="545"/>
      <c r="B22" s="541" t="str">
        <f t="shared" ref="B22:B23" si="10">B9</f>
        <v>MND GS</v>
      </c>
      <c r="C22" s="554">
        <f t="shared" ref="C22:C23" si="11">I9</f>
        <v>319.4868570000001</v>
      </c>
      <c r="D22" s="552"/>
      <c r="E22" s="555"/>
      <c r="F22" s="552"/>
      <c r="G22" s="552"/>
      <c r="H22" s="552"/>
      <c r="I22" s="552"/>
      <c r="J22" s="543"/>
      <c r="K22" s="545"/>
      <c r="L22" s="552" t="str">
        <f>B22</f>
        <v>MND GS</v>
      </c>
      <c r="M22" s="552">
        <f>L9</f>
        <v>8.322042999999999</v>
      </c>
      <c r="N22" s="545"/>
      <c r="P22" s="550"/>
      <c r="Q22" s="550"/>
      <c r="R22" s="550"/>
      <c r="S22" s="550"/>
      <c r="T22" s="550"/>
      <c r="U22" s="550"/>
      <c r="V22" s="551"/>
    </row>
    <row r="23" spans="1:22" ht="12" customHeight="1">
      <c r="A23" s="545"/>
      <c r="B23" s="541" t="str">
        <f t="shared" si="10"/>
        <v>Moravia GS</v>
      </c>
      <c r="C23" s="554">
        <f t="shared" si="11"/>
        <v>346.72380300000003</v>
      </c>
      <c r="D23" s="552"/>
      <c r="E23" s="555"/>
      <c r="F23" s="552"/>
      <c r="G23" s="552"/>
      <c r="H23" s="552"/>
      <c r="I23" s="552"/>
      <c r="J23" s="543"/>
      <c r="K23" s="545"/>
      <c r="L23" s="552" t="str">
        <f>B23</f>
        <v>Moravia GS</v>
      </c>
      <c r="M23" s="552">
        <f>L10</f>
        <v>6.4857089999999999</v>
      </c>
      <c r="N23" s="545"/>
      <c r="O23" s="527"/>
      <c r="P23" s="527"/>
      <c r="Q23" s="527"/>
      <c r="R23" s="527"/>
      <c r="S23" s="527"/>
      <c r="T23" s="527"/>
      <c r="U23" s="527"/>
      <c r="V23" s="527"/>
    </row>
    <row r="24" spans="1:22" ht="12" customHeight="1">
      <c r="A24" s="545"/>
      <c r="B24" s="541"/>
      <c r="C24" s="543"/>
      <c r="D24" s="537"/>
      <c r="E24" s="556"/>
      <c r="F24" s="539"/>
      <c r="G24" s="545"/>
      <c r="H24" s="541"/>
      <c r="I24" s="541"/>
      <c r="J24" s="1616"/>
      <c r="K24" s="545"/>
      <c r="L24" s="546"/>
      <c r="M24" s="545"/>
      <c r="N24" s="545"/>
      <c r="O24" s="527"/>
      <c r="P24" s="527"/>
      <c r="Q24" s="527"/>
      <c r="R24" s="527"/>
      <c r="S24" s="527"/>
      <c r="T24" s="527"/>
      <c r="U24" s="527"/>
      <c r="V24" s="527"/>
    </row>
    <row r="25" spans="1:22" ht="6" customHeight="1">
      <c r="A25" s="545"/>
      <c r="B25" s="557"/>
      <c r="C25" s="557"/>
      <c r="D25" s="557"/>
      <c r="E25" s="558"/>
      <c r="F25" s="557"/>
      <c r="G25" s="557"/>
      <c r="H25" s="557"/>
      <c r="I25" s="557"/>
      <c r="J25" s="1616"/>
      <c r="K25" s="557"/>
      <c r="L25" s="557"/>
      <c r="M25" s="557"/>
      <c r="N25" s="557"/>
    </row>
    <row r="26" spans="1:22" ht="14.25" customHeight="1">
      <c r="A26" s="545"/>
      <c r="B26" s="557"/>
      <c r="C26" s="557"/>
      <c r="D26" s="557"/>
      <c r="E26" s="1619"/>
      <c r="F26" s="557"/>
      <c r="G26" s="557"/>
      <c r="H26" s="557"/>
      <c r="I26" s="557"/>
      <c r="J26" s="1616"/>
      <c r="K26" s="557"/>
      <c r="L26" s="557"/>
      <c r="M26" s="557"/>
      <c r="N26" s="557"/>
    </row>
    <row r="27" spans="1:22" ht="13.5" customHeight="1">
      <c r="A27" s="545"/>
      <c r="B27" s="557"/>
      <c r="C27" s="557"/>
      <c r="D27" s="557"/>
      <c r="E27" s="1619"/>
      <c r="F27" s="557"/>
      <c r="G27" s="557"/>
      <c r="H27" s="557"/>
      <c r="I27" s="557"/>
      <c r="J27" s="559"/>
      <c r="K27" s="557"/>
      <c r="L27" s="557"/>
      <c r="M27" s="557"/>
      <c r="N27" s="557"/>
    </row>
    <row r="28" spans="1:22">
      <c r="B28" s="534"/>
      <c r="C28" s="534"/>
      <c r="D28" s="534"/>
      <c r="E28" s="560"/>
      <c r="F28" s="534"/>
      <c r="G28" s="534"/>
      <c r="H28" s="534"/>
      <c r="I28" s="534"/>
      <c r="J28" s="561"/>
    </row>
    <row r="29" spans="1:22">
      <c r="B29" s="534"/>
      <c r="C29" s="534"/>
      <c r="D29" s="534"/>
      <c r="E29" s="562"/>
      <c r="F29" s="534"/>
      <c r="G29" s="534"/>
      <c r="H29" s="534"/>
      <c r="I29" s="534"/>
      <c r="J29" s="561"/>
    </row>
    <row r="30" spans="1:22">
      <c r="B30" s="534"/>
      <c r="C30" s="534"/>
      <c r="D30" s="534"/>
      <c r="F30" s="534"/>
      <c r="G30" s="534"/>
      <c r="H30" s="534"/>
      <c r="I30" s="534"/>
      <c r="J30" s="1617"/>
    </row>
    <row r="31" spans="1:22">
      <c r="B31" s="534"/>
      <c r="C31" s="534"/>
      <c r="D31" s="534"/>
      <c r="E31" s="563"/>
      <c r="F31" s="534"/>
      <c r="G31" s="534"/>
      <c r="H31" s="534"/>
      <c r="I31" s="534"/>
      <c r="J31" s="1617"/>
    </row>
    <row r="32" spans="1:22">
      <c r="B32" s="534"/>
      <c r="C32" s="534"/>
      <c r="D32" s="534"/>
      <c r="E32" s="562"/>
      <c r="F32" s="534"/>
      <c r="G32" s="534"/>
      <c r="H32" s="534"/>
      <c r="I32" s="534"/>
    </row>
    <row r="33" spans="1:14">
      <c r="B33" s="534"/>
      <c r="C33" s="534"/>
      <c r="D33" s="534"/>
      <c r="E33" s="564"/>
      <c r="F33" s="534"/>
      <c r="G33" s="534"/>
      <c r="H33" s="534"/>
      <c r="I33" s="534"/>
    </row>
    <row r="34" spans="1:14">
      <c r="B34" s="534"/>
      <c r="C34" s="534"/>
      <c r="D34" s="534"/>
      <c r="E34" s="534"/>
      <c r="F34" s="534"/>
      <c r="G34" s="534"/>
      <c r="H34" s="534"/>
      <c r="I34" s="534"/>
    </row>
    <row r="35" spans="1:14">
      <c r="A35" s="1614" t="s">
        <v>341</v>
      </c>
      <c r="B35" s="1614"/>
      <c r="C35" s="1614"/>
      <c r="D35" s="1614"/>
      <c r="E35" s="1614"/>
      <c r="F35" s="1614"/>
      <c r="G35" s="1614"/>
      <c r="H35" s="1614"/>
      <c r="I35" s="1614"/>
      <c r="J35" s="1614"/>
      <c r="K35" s="1614"/>
      <c r="L35" s="1614"/>
      <c r="M35" s="1614"/>
      <c r="N35" s="1614"/>
    </row>
    <row r="36" spans="1:14">
      <c r="A36" s="1614"/>
      <c r="B36" s="1614"/>
      <c r="C36" s="1614"/>
      <c r="D36" s="1614"/>
      <c r="E36" s="1614"/>
      <c r="F36" s="1614"/>
      <c r="G36" s="1614"/>
      <c r="H36" s="1614"/>
      <c r="I36" s="1614"/>
      <c r="J36" s="1614"/>
      <c r="K36" s="1614"/>
      <c r="L36" s="1614"/>
      <c r="M36" s="1614"/>
      <c r="N36" s="1614"/>
    </row>
  </sheetData>
  <mergeCells count="21">
    <mergeCell ref="C18:F18"/>
    <mergeCell ref="I18:L18"/>
    <mergeCell ref="A8:A11"/>
    <mergeCell ref="A12:A15"/>
    <mergeCell ref="J2:K2"/>
    <mergeCell ref="C6:C7"/>
    <mergeCell ref="K6:K7"/>
    <mergeCell ref="A5:N5"/>
    <mergeCell ref="N6:N7"/>
    <mergeCell ref="D6:F6"/>
    <mergeCell ref="L6:L7"/>
    <mergeCell ref="G6:H6"/>
    <mergeCell ref="I6:I7"/>
    <mergeCell ref="J6:J7"/>
    <mergeCell ref="M6:M7"/>
    <mergeCell ref="A35:N36"/>
    <mergeCell ref="J20:J21"/>
    <mergeCell ref="J24:J26"/>
    <mergeCell ref="J30:J31"/>
    <mergeCell ref="E20:E21"/>
    <mergeCell ref="E26:E27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4"/>
  <dimension ref="A1:X48"/>
  <sheetViews>
    <sheetView showGridLines="0" zoomScaleNormal="100" zoomScaleSheetLayoutView="100" workbookViewId="0"/>
  </sheetViews>
  <sheetFormatPr defaultRowHeight="13.5"/>
  <cols>
    <col min="1" max="1" width="12.5703125" style="584" customWidth="1"/>
    <col min="2" max="13" width="9.7109375" style="584" customWidth="1"/>
    <col min="14" max="14" width="9.7109375" style="595" customWidth="1"/>
    <col min="15" max="15" width="16.7109375" style="595" customWidth="1"/>
    <col min="16" max="16" width="10.42578125" style="595" customWidth="1"/>
    <col min="17" max="17" width="10.7109375" style="595" customWidth="1"/>
    <col min="18" max="19" width="9.28515625" style="595" bestFit="1" customWidth="1"/>
    <col min="20" max="20" width="9.85546875" style="595" bestFit="1" customWidth="1"/>
    <col min="21" max="21" width="9.28515625" style="595" bestFit="1" customWidth="1"/>
    <col min="22" max="22" width="9.85546875" style="595" bestFit="1" customWidth="1"/>
    <col min="23" max="254" width="9.140625" style="584"/>
    <col min="255" max="255" width="20.7109375" style="584" customWidth="1"/>
    <col min="256" max="265" width="10.7109375" style="584" customWidth="1"/>
    <col min="266" max="267" width="2.7109375" style="584" customWidth="1"/>
    <col min="268" max="510" width="9.140625" style="584"/>
    <col min="511" max="511" width="20.7109375" style="584" customWidth="1"/>
    <col min="512" max="521" width="10.7109375" style="584" customWidth="1"/>
    <col min="522" max="523" width="2.7109375" style="584" customWidth="1"/>
    <col min="524" max="766" width="9.140625" style="584"/>
    <col min="767" max="767" width="20.7109375" style="584" customWidth="1"/>
    <col min="768" max="777" width="10.7109375" style="584" customWidth="1"/>
    <col min="778" max="779" width="2.7109375" style="584" customWidth="1"/>
    <col min="780" max="1022" width="9.140625" style="584"/>
    <col min="1023" max="1023" width="20.7109375" style="584" customWidth="1"/>
    <col min="1024" max="1033" width="10.7109375" style="584" customWidth="1"/>
    <col min="1034" max="1035" width="2.7109375" style="584" customWidth="1"/>
    <col min="1036" max="1278" width="9.140625" style="584"/>
    <col min="1279" max="1279" width="20.7109375" style="584" customWidth="1"/>
    <col min="1280" max="1289" width="10.7109375" style="584" customWidth="1"/>
    <col min="1290" max="1291" width="2.7109375" style="584" customWidth="1"/>
    <col min="1292" max="1534" width="9.140625" style="584"/>
    <col min="1535" max="1535" width="20.7109375" style="584" customWidth="1"/>
    <col min="1536" max="1545" width="10.7109375" style="584" customWidth="1"/>
    <col min="1546" max="1547" width="2.7109375" style="584" customWidth="1"/>
    <col min="1548" max="1790" width="9.140625" style="584"/>
    <col min="1791" max="1791" width="20.7109375" style="584" customWidth="1"/>
    <col min="1792" max="1801" width="10.7109375" style="584" customWidth="1"/>
    <col min="1802" max="1803" width="2.7109375" style="584" customWidth="1"/>
    <col min="1804" max="2046" width="9.140625" style="584"/>
    <col min="2047" max="2047" width="20.7109375" style="584" customWidth="1"/>
    <col min="2048" max="2057" width="10.7109375" style="584" customWidth="1"/>
    <col min="2058" max="2059" width="2.7109375" style="584" customWidth="1"/>
    <col min="2060" max="2302" width="9.140625" style="584"/>
    <col min="2303" max="2303" width="20.7109375" style="584" customWidth="1"/>
    <col min="2304" max="2313" width="10.7109375" style="584" customWidth="1"/>
    <col min="2314" max="2315" width="2.7109375" style="584" customWidth="1"/>
    <col min="2316" max="2558" width="9.140625" style="584"/>
    <col min="2559" max="2559" width="20.7109375" style="584" customWidth="1"/>
    <col min="2560" max="2569" width="10.7109375" style="584" customWidth="1"/>
    <col min="2570" max="2571" width="2.7109375" style="584" customWidth="1"/>
    <col min="2572" max="2814" width="9.140625" style="584"/>
    <col min="2815" max="2815" width="20.7109375" style="584" customWidth="1"/>
    <col min="2816" max="2825" width="10.7109375" style="584" customWidth="1"/>
    <col min="2826" max="2827" width="2.7109375" style="584" customWidth="1"/>
    <col min="2828" max="3070" width="9.140625" style="584"/>
    <col min="3071" max="3071" width="20.7109375" style="584" customWidth="1"/>
    <col min="3072" max="3081" width="10.7109375" style="584" customWidth="1"/>
    <col min="3082" max="3083" width="2.7109375" style="584" customWidth="1"/>
    <col min="3084" max="3326" width="9.140625" style="584"/>
    <col min="3327" max="3327" width="20.7109375" style="584" customWidth="1"/>
    <col min="3328" max="3337" width="10.7109375" style="584" customWidth="1"/>
    <col min="3338" max="3339" width="2.7109375" style="584" customWidth="1"/>
    <col min="3340" max="3582" width="9.140625" style="584"/>
    <col min="3583" max="3583" width="20.7109375" style="584" customWidth="1"/>
    <col min="3584" max="3593" width="10.7109375" style="584" customWidth="1"/>
    <col min="3594" max="3595" width="2.7109375" style="584" customWidth="1"/>
    <col min="3596" max="3838" width="9.140625" style="584"/>
    <col min="3839" max="3839" width="20.7109375" style="584" customWidth="1"/>
    <col min="3840" max="3849" width="10.7109375" style="584" customWidth="1"/>
    <col min="3850" max="3851" width="2.7109375" style="584" customWidth="1"/>
    <col min="3852" max="4094" width="9.140625" style="584"/>
    <col min="4095" max="4095" width="20.7109375" style="584" customWidth="1"/>
    <col min="4096" max="4105" width="10.7109375" style="584" customWidth="1"/>
    <col min="4106" max="4107" width="2.7109375" style="584" customWidth="1"/>
    <col min="4108" max="4350" width="9.140625" style="584"/>
    <col min="4351" max="4351" width="20.7109375" style="584" customWidth="1"/>
    <col min="4352" max="4361" width="10.7109375" style="584" customWidth="1"/>
    <col min="4362" max="4363" width="2.7109375" style="584" customWidth="1"/>
    <col min="4364" max="4606" width="9.140625" style="584"/>
    <col min="4607" max="4607" width="20.7109375" style="584" customWidth="1"/>
    <col min="4608" max="4617" width="10.7109375" style="584" customWidth="1"/>
    <col min="4618" max="4619" width="2.7109375" style="584" customWidth="1"/>
    <col min="4620" max="4862" width="9.140625" style="584"/>
    <col min="4863" max="4863" width="20.7109375" style="584" customWidth="1"/>
    <col min="4864" max="4873" width="10.7109375" style="584" customWidth="1"/>
    <col min="4874" max="4875" width="2.7109375" style="584" customWidth="1"/>
    <col min="4876" max="5118" width="9.140625" style="584"/>
    <col min="5119" max="5119" width="20.7109375" style="584" customWidth="1"/>
    <col min="5120" max="5129" width="10.7109375" style="584" customWidth="1"/>
    <col min="5130" max="5131" width="2.7109375" style="584" customWidth="1"/>
    <col min="5132" max="5374" width="9.140625" style="584"/>
    <col min="5375" max="5375" width="20.7109375" style="584" customWidth="1"/>
    <col min="5376" max="5385" width="10.7109375" style="584" customWidth="1"/>
    <col min="5386" max="5387" width="2.7109375" style="584" customWidth="1"/>
    <col min="5388" max="5630" width="9.140625" style="584"/>
    <col min="5631" max="5631" width="20.7109375" style="584" customWidth="1"/>
    <col min="5632" max="5641" width="10.7109375" style="584" customWidth="1"/>
    <col min="5642" max="5643" width="2.7109375" style="584" customWidth="1"/>
    <col min="5644" max="5886" width="9.140625" style="584"/>
    <col min="5887" max="5887" width="20.7109375" style="584" customWidth="1"/>
    <col min="5888" max="5897" width="10.7109375" style="584" customWidth="1"/>
    <col min="5898" max="5899" width="2.7109375" style="584" customWidth="1"/>
    <col min="5900" max="6142" width="9.140625" style="584"/>
    <col min="6143" max="6143" width="20.7109375" style="584" customWidth="1"/>
    <col min="6144" max="6153" width="10.7109375" style="584" customWidth="1"/>
    <col min="6154" max="6155" width="2.7109375" style="584" customWidth="1"/>
    <col min="6156" max="6398" width="9.140625" style="584"/>
    <col min="6399" max="6399" width="20.7109375" style="584" customWidth="1"/>
    <col min="6400" max="6409" width="10.7109375" style="584" customWidth="1"/>
    <col min="6410" max="6411" width="2.7109375" style="584" customWidth="1"/>
    <col min="6412" max="6654" width="9.140625" style="584"/>
    <col min="6655" max="6655" width="20.7109375" style="584" customWidth="1"/>
    <col min="6656" max="6665" width="10.7109375" style="584" customWidth="1"/>
    <col min="6666" max="6667" width="2.7109375" style="584" customWidth="1"/>
    <col min="6668" max="6910" width="9.140625" style="584"/>
    <col min="6911" max="6911" width="20.7109375" style="584" customWidth="1"/>
    <col min="6912" max="6921" width="10.7109375" style="584" customWidth="1"/>
    <col min="6922" max="6923" width="2.7109375" style="584" customWidth="1"/>
    <col min="6924" max="7166" width="9.140625" style="584"/>
    <col min="7167" max="7167" width="20.7109375" style="584" customWidth="1"/>
    <col min="7168" max="7177" width="10.7109375" style="584" customWidth="1"/>
    <col min="7178" max="7179" width="2.7109375" style="584" customWidth="1"/>
    <col min="7180" max="7422" width="9.140625" style="584"/>
    <col min="7423" max="7423" width="20.7109375" style="584" customWidth="1"/>
    <col min="7424" max="7433" width="10.7109375" style="584" customWidth="1"/>
    <col min="7434" max="7435" width="2.7109375" style="584" customWidth="1"/>
    <col min="7436" max="7678" width="9.140625" style="584"/>
    <col min="7679" max="7679" width="20.7109375" style="584" customWidth="1"/>
    <col min="7680" max="7689" width="10.7109375" style="584" customWidth="1"/>
    <col min="7690" max="7691" width="2.7109375" style="584" customWidth="1"/>
    <col min="7692" max="7934" width="9.140625" style="584"/>
    <col min="7935" max="7935" width="20.7109375" style="584" customWidth="1"/>
    <col min="7936" max="7945" width="10.7109375" style="584" customWidth="1"/>
    <col min="7946" max="7947" width="2.7109375" style="584" customWidth="1"/>
    <col min="7948" max="8190" width="9.140625" style="584"/>
    <col min="8191" max="8191" width="20.7109375" style="584" customWidth="1"/>
    <col min="8192" max="8201" width="10.7109375" style="584" customWidth="1"/>
    <col min="8202" max="8203" width="2.7109375" style="584" customWidth="1"/>
    <col min="8204" max="8446" width="9.140625" style="584"/>
    <col min="8447" max="8447" width="20.7109375" style="584" customWidth="1"/>
    <col min="8448" max="8457" width="10.7109375" style="584" customWidth="1"/>
    <col min="8458" max="8459" width="2.7109375" style="584" customWidth="1"/>
    <col min="8460" max="8702" width="9.140625" style="584"/>
    <col min="8703" max="8703" width="20.7109375" style="584" customWidth="1"/>
    <col min="8704" max="8713" width="10.7109375" style="584" customWidth="1"/>
    <col min="8714" max="8715" width="2.7109375" style="584" customWidth="1"/>
    <col min="8716" max="8958" width="9.140625" style="584"/>
    <col min="8959" max="8959" width="20.7109375" style="584" customWidth="1"/>
    <col min="8960" max="8969" width="10.7109375" style="584" customWidth="1"/>
    <col min="8970" max="8971" width="2.7109375" style="584" customWidth="1"/>
    <col min="8972" max="9214" width="9.140625" style="584"/>
    <col min="9215" max="9215" width="20.7109375" style="584" customWidth="1"/>
    <col min="9216" max="9225" width="10.7109375" style="584" customWidth="1"/>
    <col min="9226" max="9227" width="2.7109375" style="584" customWidth="1"/>
    <col min="9228" max="9470" width="9.140625" style="584"/>
    <col min="9471" max="9471" width="20.7109375" style="584" customWidth="1"/>
    <col min="9472" max="9481" width="10.7109375" style="584" customWidth="1"/>
    <col min="9482" max="9483" width="2.7109375" style="584" customWidth="1"/>
    <col min="9484" max="9726" width="9.140625" style="584"/>
    <col min="9727" max="9727" width="20.7109375" style="584" customWidth="1"/>
    <col min="9728" max="9737" width="10.7109375" style="584" customWidth="1"/>
    <col min="9738" max="9739" width="2.7109375" style="584" customWidth="1"/>
    <col min="9740" max="9982" width="9.140625" style="584"/>
    <col min="9983" max="9983" width="20.7109375" style="584" customWidth="1"/>
    <col min="9984" max="9993" width="10.7109375" style="584" customWidth="1"/>
    <col min="9994" max="9995" width="2.7109375" style="584" customWidth="1"/>
    <col min="9996" max="10238" width="9.140625" style="584"/>
    <col min="10239" max="10239" width="20.7109375" style="584" customWidth="1"/>
    <col min="10240" max="10249" width="10.7109375" style="584" customWidth="1"/>
    <col min="10250" max="10251" width="2.7109375" style="584" customWidth="1"/>
    <col min="10252" max="10494" width="9.140625" style="584"/>
    <col min="10495" max="10495" width="20.7109375" style="584" customWidth="1"/>
    <col min="10496" max="10505" width="10.7109375" style="584" customWidth="1"/>
    <col min="10506" max="10507" width="2.7109375" style="584" customWidth="1"/>
    <col min="10508" max="10750" width="9.140625" style="584"/>
    <col min="10751" max="10751" width="20.7109375" style="584" customWidth="1"/>
    <col min="10752" max="10761" width="10.7109375" style="584" customWidth="1"/>
    <col min="10762" max="10763" width="2.7109375" style="584" customWidth="1"/>
    <col min="10764" max="11006" width="9.140625" style="584"/>
    <col min="11007" max="11007" width="20.7109375" style="584" customWidth="1"/>
    <col min="11008" max="11017" width="10.7109375" style="584" customWidth="1"/>
    <col min="11018" max="11019" width="2.7109375" style="584" customWidth="1"/>
    <col min="11020" max="11262" width="9.140625" style="584"/>
    <col min="11263" max="11263" width="20.7109375" style="584" customWidth="1"/>
    <col min="11264" max="11273" width="10.7109375" style="584" customWidth="1"/>
    <col min="11274" max="11275" width="2.7109375" style="584" customWidth="1"/>
    <col min="11276" max="11518" width="9.140625" style="584"/>
    <col min="11519" max="11519" width="20.7109375" style="584" customWidth="1"/>
    <col min="11520" max="11529" width="10.7109375" style="584" customWidth="1"/>
    <col min="11530" max="11531" width="2.7109375" style="584" customWidth="1"/>
    <col min="11532" max="11774" width="9.140625" style="584"/>
    <col min="11775" max="11775" width="20.7109375" style="584" customWidth="1"/>
    <col min="11776" max="11785" width="10.7109375" style="584" customWidth="1"/>
    <col min="11786" max="11787" width="2.7109375" style="584" customWidth="1"/>
    <col min="11788" max="12030" width="9.140625" style="584"/>
    <col min="12031" max="12031" width="20.7109375" style="584" customWidth="1"/>
    <col min="12032" max="12041" width="10.7109375" style="584" customWidth="1"/>
    <col min="12042" max="12043" width="2.7109375" style="584" customWidth="1"/>
    <col min="12044" max="12286" width="9.140625" style="584"/>
    <col min="12287" max="12287" width="20.7109375" style="584" customWidth="1"/>
    <col min="12288" max="12297" width="10.7109375" style="584" customWidth="1"/>
    <col min="12298" max="12299" width="2.7109375" style="584" customWidth="1"/>
    <col min="12300" max="12542" width="9.140625" style="584"/>
    <col min="12543" max="12543" width="20.7109375" style="584" customWidth="1"/>
    <col min="12544" max="12553" width="10.7109375" style="584" customWidth="1"/>
    <col min="12554" max="12555" width="2.7109375" style="584" customWidth="1"/>
    <col min="12556" max="12798" width="9.140625" style="584"/>
    <col min="12799" max="12799" width="20.7109375" style="584" customWidth="1"/>
    <col min="12800" max="12809" width="10.7109375" style="584" customWidth="1"/>
    <col min="12810" max="12811" width="2.7109375" style="584" customWidth="1"/>
    <col min="12812" max="13054" width="9.140625" style="584"/>
    <col min="13055" max="13055" width="20.7109375" style="584" customWidth="1"/>
    <col min="13056" max="13065" width="10.7109375" style="584" customWidth="1"/>
    <col min="13066" max="13067" width="2.7109375" style="584" customWidth="1"/>
    <col min="13068" max="13310" width="9.140625" style="584"/>
    <col min="13311" max="13311" width="20.7109375" style="584" customWidth="1"/>
    <col min="13312" max="13321" width="10.7109375" style="584" customWidth="1"/>
    <col min="13322" max="13323" width="2.7109375" style="584" customWidth="1"/>
    <col min="13324" max="13566" width="9.140625" style="584"/>
    <col min="13567" max="13567" width="20.7109375" style="584" customWidth="1"/>
    <col min="13568" max="13577" width="10.7109375" style="584" customWidth="1"/>
    <col min="13578" max="13579" width="2.7109375" style="584" customWidth="1"/>
    <col min="13580" max="13822" width="9.140625" style="584"/>
    <col min="13823" max="13823" width="20.7109375" style="584" customWidth="1"/>
    <col min="13824" max="13833" width="10.7109375" style="584" customWidth="1"/>
    <col min="13834" max="13835" width="2.7109375" style="584" customWidth="1"/>
    <col min="13836" max="14078" width="9.140625" style="584"/>
    <col min="14079" max="14079" width="20.7109375" style="584" customWidth="1"/>
    <col min="14080" max="14089" width="10.7109375" style="584" customWidth="1"/>
    <col min="14090" max="14091" width="2.7109375" style="584" customWidth="1"/>
    <col min="14092" max="14334" width="9.140625" style="584"/>
    <col min="14335" max="14335" width="20.7109375" style="584" customWidth="1"/>
    <col min="14336" max="14345" width="10.7109375" style="584" customWidth="1"/>
    <col min="14346" max="14347" width="2.7109375" style="584" customWidth="1"/>
    <col min="14348" max="14590" width="9.140625" style="584"/>
    <col min="14591" max="14591" width="20.7109375" style="584" customWidth="1"/>
    <col min="14592" max="14601" width="10.7109375" style="584" customWidth="1"/>
    <col min="14602" max="14603" width="2.7109375" style="584" customWidth="1"/>
    <col min="14604" max="14846" width="9.140625" style="584"/>
    <col min="14847" max="14847" width="20.7109375" style="584" customWidth="1"/>
    <col min="14848" max="14857" width="10.7109375" style="584" customWidth="1"/>
    <col min="14858" max="14859" width="2.7109375" style="584" customWidth="1"/>
    <col min="14860" max="15102" width="9.140625" style="584"/>
    <col min="15103" max="15103" width="20.7109375" style="584" customWidth="1"/>
    <col min="15104" max="15113" width="10.7109375" style="584" customWidth="1"/>
    <col min="15114" max="15115" width="2.7109375" style="584" customWidth="1"/>
    <col min="15116" max="15358" width="9.140625" style="584"/>
    <col min="15359" max="15359" width="20.7109375" style="584" customWidth="1"/>
    <col min="15360" max="15369" width="10.7109375" style="584" customWidth="1"/>
    <col min="15370" max="15371" width="2.7109375" style="584" customWidth="1"/>
    <col min="15372" max="15614" width="9.140625" style="584"/>
    <col min="15615" max="15615" width="20.7109375" style="584" customWidth="1"/>
    <col min="15616" max="15625" width="10.7109375" style="584" customWidth="1"/>
    <col min="15626" max="15627" width="2.7109375" style="584" customWidth="1"/>
    <col min="15628" max="15870" width="9.140625" style="584"/>
    <col min="15871" max="15871" width="20.7109375" style="584" customWidth="1"/>
    <col min="15872" max="15881" width="10.7109375" style="584" customWidth="1"/>
    <col min="15882" max="15883" width="2.7109375" style="584" customWidth="1"/>
    <col min="15884" max="16126" width="9.140625" style="584"/>
    <col min="16127" max="16127" width="20.7109375" style="584" customWidth="1"/>
    <col min="16128" max="16137" width="10.7109375" style="584" customWidth="1"/>
    <col min="16138" max="16139" width="2.7109375" style="584" customWidth="1"/>
    <col min="16140" max="16383" width="9.140625" style="584"/>
    <col min="16384" max="16384" width="9.140625" style="584" customWidth="1"/>
  </cols>
  <sheetData>
    <row r="1" spans="1:24" ht="18" customHeight="1">
      <c r="A1" s="568" t="s">
        <v>442</v>
      </c>
      <c r="B1" s="568"/>
      <c r="C1" s="568"/>
      <c r="D1" s="568"/>
      <c r="E1" s="568"/>
      <c r="F1" s="568"/>
      <c r="G1" s="568"/>
      <c r="H1" s="568"/>
      <c r="I1" s="568"/>
      <c r="J1" s="568"/>
      <c r="K1" s="568"/>
      <c r="L1" s="568"/>
      <c r="M1" s="568"/>
      <c r="N1" s="569"/>
    </row>
    <row r="2" spans="1:24" ht="5.0999999999999996" customHeight="1">
      <c r="A2" s="571"/>
      <c r="B2" s="572"/>
      <c r="C2" s="570"/>
      <c r="D2" s="570"/>
      <c r="E2" s="570"/>
      <c r="F2" s="570"/>
      <c r="G2" s="570"/>
      <c r="H2" s="570"/>
      <c r="I2" s="570"/>
      <c r="J2" s="570"/>
      <c r="K2" s="570"/>
      <c r="L2" s="570"/>
      <c r="M2" s="570"/>
      <c r="N2" s="609"/>
    </row>
    <row r="3" spans="1:24" ht="16.149999999999999" customHeight="1">
      <c r="A3" s="1629" t="s">
        <v>497</v>
      </c>
      <c r="B3" s="1630"/>
      <c r="C3" s="1630"/>
      <c r="D3" s="1630"/>
      <c r="E3" s="1630"/>
      <c r="F3" s="1630"/>
      <c r="G3" s="1630"/>
      <c r="H3" s="1630"/>
      <c r="I3" s="1630"/>
      <c r="J3" s="1630"/>
      <c r="K3" s="1630"/>
      <c r="L3" s="1630"/>
      <c r="M3" s="1630"/>
      <c r="N3" s="1631"/>
    </row>
    <row r="4" spans="1:24" ht="16.149999999999999" customHeight="1">
      <c r="A4" s="66"/>
      <c r="B4" s="1625" t="s">
        <v>279</v>
      </c>
      <c r="C4" s="1640" t="s">
        <v>383</v>
      </c>
      <c r="D4" s="1641"/>
      <c r="E4" s="1641"/>
      <c r="F4" s="1641"/>
      <c r="G4" s="1641"/>
      <c r="H4" s="1642"/>
      <c r="I4" s="1641" t="s">
        <v>49</v>
      </c>
      <c r="J4" s="1641"/>
      <c r="K4" s="1641"/>
      <c r="L4" s="1641"/>
      <c r="M4" s="1641"/>
      <c r="N4" s="1643"/>
    </row>
    <row r="5" spans="1:24" ht="25.5" customHeight="1">
      <c r="A5" s="1639" t="s">
        <v>278</v>
      </c>
      <c r="B5" s="1639"/>
      <c r="C5" s="1632" t="s">
        <v>91</v>
      </c>
      <c r="D5" s="1633" t="s">
        <v>92</v>
      </c>
      <c r="E5" s="1625" t="s">
        <v>276</v>
      </c>
      <c r="F5" s="1634" t="s">
        <v>280</v>
      </c>
      <c r="G5" s="1627"/>
      <c r="H5" s="1647" t="s">
        <v>275</v>
      </c>
      <c r="I5" s="1632" t="str">
        <f>C5</f>
        <v>ze ZP</v>
      </c>
      <c r="J5" s="1633" t="str">
        <f>D5</f>
        <v>do ZP</v>
      </c>
      <c r="K5" s="1625" t="str">
        <f>E5</f>
        <v>Saldo
ze/do ZP</v>
      </c>
      <c r="L5" s="1634" t="str">
        <f>F5</f>
        <v>Stav provozních zásob 
k datu 31. 12.</v>
      </c>
      <c r="M5" s="1627"/>
      <c r="N5" s="1625" t="str">
        <f>H5</f>
        <v>Nejvyšší dosažený stav provozních zásob</v>
      </c>
    </row>
    <row r="6" spans="1:24" ht="36.75" customHeight="1">
      <c r="A6" s="1626"/>
      <c r="B6" s="1626"/>
      <c r="C6" s="1637"/>
      <c r="D6" s="1638"/>
      <c r="E6" s="1645"/>
      <c r="F6" s="63" t="s">
        <v>211</v>
      </c>
      <c r="G6" s="62" t="s">
        <v>212</v>
      </c>
      <c r="H6" s="1648"/>
      <c r="I6" s="1636"/>
      <c r="J6" s="1638"/>
      <c r="K6" s="1645"/>
      <c r="L6" s="63" t="str">
        <f>F6</f>
        <v>na konci předchozího roku</v>
      </c>
      <c r="M6" s="62" t="str">
        <f>G6</f>
        <v>na konci sledovaného roku</v>
      </c>
      <c r="N6" s="1626"/>
      <c r="O6" s="608"/>
    </row>
    <row r="7" spans="1:24" ht="12" customHeight="1">
      <c r="A7" s="573">
        <v>2011</v>
      </c>
      <c r="B7" s="574">
        <v>7</v>
      </c>
      <c r="C7" s="575">
        <v>877.50692586541788</v>
      </c>
      <c r="D7" s="576">
        <v>1818.8269760898611</v>
      </c>
      <c r="E7" s="577">
        <v>-941.32005022444321</v>
      </c>
      <c r="F7" s="575">
        <v>1503.2822443</v>
      </c>
      <c r="G7" s="576">
        <v>2581.3829640171684</v>
      </c>
      <c r="H7" s="578">
        <v>2603.4657553523152</v>
      </c>
      <c r="I7" s="575">
        <v>9304.3665313869988</v>
      </c>
      <c r="J7" s="576">
        <v>19302.673764098003</v>
      </c>
      <c r="K7" s="577">
        <v>-9998.307232711004</v>
      </c>
      <c r="L7" s="575">
        <v>15972.299203999999</v>
      </c>
      <c r="M7" s="579">
        <v>27416.481070515998</v>
      </c>
      <c r="N7" s="580">
        <v>27669.566511055</v>
      </c>
      <c r="O7" s="581"/>
      <c r="P7" s="582"/>
      <c r="Q7" s="582"/>
      <c r="R7" s="582"/>
      <c r="S7" s="582"/>
      <c r="T7" s="582"/>
      <c r="U7" s="582"/>
      <c r="V7" s="582"/>
      <c r="W7" s="582"/>
      <c r="X7" s="583"/>
    </row>
    <row r="8" spans="1:24" ht="12" customHeight="1">
      <c r="A8" s="585">
        <v>2012</v>
      </c>
      <c r="B8" s="586">
        <v>7</v>
      </c>
      <c r="C8" s="587">
        <v>2247.0893000000001</v>
      </c>
      <c r="D8" s="588">
        <v>1543.2272</v>
      </c>
      <c r="E8" s="589">
        <v>703.86210000000005</v>
      </c>
      <c r="F8" s="587">
        <v>2581.3829640171684</v>
      </c>
      <c r="G8" s="588">
        <v>1921.5259008421692</v>
      </c>
      <c r="H8" s="590">
        <v>2846.921496629066</v>
      </c>
      <c r="I8" s="591">
        <v>23834.142576999999</v>
      </c>
      <c r="J8" s="588">
        <v>16352.901785999999</v>
      </c>
      <c r="K8" s="589">
        <v>7481.2407910000002</v>
      </c>
      <c r="L8" s="587">
        <v>27416.481070515998</v>
      </c>
      <c r="M8" s="592">
        <v>20428.587215716005</v>
      </c>
      <c r="N8" s="593">
        <v>30235.034620716015</v>
      </c>
      <c r="O8" s="581"/>
      <c r="P8" s="582"/>
      <c r="Q8" s="582"/>
      <c r="R8" s="582"/>
      <c r="S8" s="582"/>
      <c r="T8" s="582"/>
      <c r="U8" s="582"/>
      <c r="V8" s="594"/>
      <c r="W8" s="583"/>
      <c r="X8" s="583"/>
    </row>
    <row r="9" spans="1:24" ht="12" customHeight="1">
      <c r="A9" s="573">
        <v>2013</v>
      </c>
      <c r="B9" s="574">
        <v>7</v>
      </c>
      <c r="C9" s="575">
        <v>2231.3488715094973</v>
      </c>
      <c r="D9" s="576">
        <v>2477.4173922577916</v>
      </c>
      <c r="E9" s="577">
        <v>-246.0685207482943</v>
      </c>
      <c r="F9" s="575">
        <v>1921.5259008421692</v>
      </c>
      <c r="G9" s="576">
        <v>2168.1218799324911</v>
      </c>
      <c r="H9" s="578">
        <v>2735.5117726524104</v>
      </c>
      <c r="I9" s="575">
        <v>23677.778069999993</v>
      </c>
      <c r="J9" s="576">
        <v>26513.362417999993</v>
      </c>
      <c r="K9" s="577">
        <v>-2835.5843480000003</v>
      </c>
      <c r="L9" s="575">
        <v>20428.587215716005</v>
      </c>
      <c r="M9" s="579">
        <v>23283.021406249154</v>
      </c>
      <c r="N9" s="580">
        <v>29346.08085971601</v>
      </c>
      <c r="O9" s="581"/>
      <c r="P9" s="582"/>
      <c r="Q9" s="582"/>
      <c r="R9" s="582"/>
      <c r="S9" s="582"/>
      <c r="T9" s="582"/>
      <c r="U9" s="582"/>
      <c r="V9" s="594"/>
      <c r="W9" s="583"/>
      <c r="X9" s="583"/>
    </row>
    <row r="10" spans="1:24" ht="12" customHeight="1">
      <c r="A10" s="585">
        <v>2014</v>
      </c>
      <c r="B10" s="586">
        <v>7</v>
      </c>
      <c r="C10" s="587">
        <v>2146.4485759999998</v>
      </c>
      <c r="D10" s="588">
        <v>2130.9156170000001</v>
      </c>
      <c r="E10" s="589">
        <v>15.532958999999664</v>
      </c>
      <c r="F10" s="587">
        <v>2168.1218799324911</v>
      </c>
      <c r="G10" s="588">
        <v>2152.5889209324914</v>
      </c>
      <c r="H10" s="590">
        <v>2956.515307842169</v>
      </c>
      <c r="I10" s="591">
        <v>22916.763144999994</v>
      </c>
      <c r="J10" s="588">
        <v>22677.179189999999</v>
      </c>
      <c r="K10" s="589">
        <v>239.5839549999946</v>
      </c>
      <c r="L10" s="587">
        <v>23283.021406249154</v>
      </c>
      <c r="M10" s="592">
        <v>23043.437451249149</v>
      </c>
      <c r="N10" s="593">
        <v>31606.595149716006</v>
      </c>
      <c r="O10" s="581"/>
      <c r="P10" s="582"/>
      <c r="Q10" s="582"/>
      <c r="R10" s="582"/>
      <c r="S10" s="582"/>
      <c r="T10" s="582"/>
      <c r="U10" s="582"/>
      <c r="V10" s="594"/>
      <c r="W10" s="583"/>
      <c r="X10" s="583"/>
    </row>
    <row r="11" spans="1:24" ht="12" customHeight="1">
      <c r="A11" s="573">
        <v>2015</v>
      </c>
      <c r="B11" s="574">
        <v>7</v>
      </c>
      <c r="C11" s="575">
        <v>2803.3251730000006</v>
      </c>
      <c r="D11" s="576">
        <v>2656.378365</v>
      </c>
      <c r="E11" s="577">
        <v>146.9468080000006</v>
      </c>
      <c r="F11" s="575">
        <v>2152.5889209324919</v>
      </c>
      <c r="G11" s="576">
        <v>2005.6421078421704</v>
      </c>
      <c r="H11" s="578">
        <v>2757.4041568421703</v>
      </c>
      <c r="I11" s="575">
        <v>29877.399076999998</v>
      </c>
      <c r="J11" s="576">
        <v>28409.946002999997</v>
      </c>
      <c r="K11" s="577">
        <v>1467.4530740000009</v>
      </c>
      <c r="L11" s="575">
        <v>23043.437451249149</v>
      </c>
      <c r="M11" s="579">
        <v>21575.984321405991</v>
      </c>
      <c r="N11" s="580">
        <v>29609.723742405993</v>
      </c>
      <c r="O11" s="581"/>
      <c r="P11" s="582"/>
      <c r="Q11" s="582"/>
      <c r="R11" s="582"/>
      <c r="S11" s="582"/>
      <c r="T11" s="582"/>
      <c r="U11" s="582"/>
      <c r="V11" s="594"/>
      <c r="W11" s="583"/>
      <c r="X11" s="583"/>
    </row>
    <row r="12" spans="1:24" ht="12" customHeight="1">
      <c r="A12" s="585">
        <v>2016</v>
      </c>
      <c r="B12" s="586">
        <v>8</v>
      </c>
      <c r="C12" s="587">
        <v>2792.4169440000001</v>
      </c>
      <c r="D12" s="588">
        <v>2648.8300529999997</v>
      </c>
      <c r="E12" s="589">
        <v>143.58689100000038</v>
      </c>
      <c r="F12" s="587">
        <v>2005.64210793249</v>
      </c>
      <c r="G12" s="588">
        <v>1855.1018389324913</v>
      </c>
      <c r="H12" s="590">
        <v>3062.2431608421693</v>
      </c>
      <c r="I12" s="591">
        <v>29879.370492000002</v>
      </c>
      <c r="J12" s="588">
        <v>28390.560353790996</v>
      </c>
      <c r="K12" s="589">
        <v>1488.8101382090063</v>
      </c>
      <c r="L12" s="587">
        <v>21575.984323939199</v>
      </c>
      <c r="M12" s="592">
        <v>20012.817554276964</v>
      </c>
      <c r="N12" s="593">
        <v>32957.562550922994</v>
      </c>
      <c r="O12" s="581"/>
      <c r="P12" s="582"/>
      <c r="Q12" s="582"/>
      <c r="R12" s="582"/>
      <c r="S12" s="582"/>
      <c r="T12" s="582"/>
      <c r="U12" s="582"/>
      <c r="V12" s="594"/>
      <c r="W12" s="583"/>
      <c r="X12" s="583"/>
    </row>
    <row r="13" spans="1:24" ht="12" customHeight="1">
      <c r="A13" s="573">
        <v>2017</v>
      </c>
      <c r="B13" s="574">
        <v>8</v>
      </c>
      <c r="C13" s="575">
        <v>2383.3666699999999</v>
      </c>
      <c r="D13" s="576">
        <v>2808.5585060000003</v>
      </c>
      <c r="E13" s="577">
        <v>-425.19183600000042</v>
      </c>
      <c r="F13" s="575">
        <v>1855.1010000000001</v>
      </c>
      <c r="G13" s="576">
        <v>2247.3559999999998</v>
      </c>
      <c r="H13" s="578">
        <v>3069.3719999999998</v>
      </c>
      <c r="I13" s="575">
        <v>25481.562421868999</v>
      </c>
      <c r="J13" s="576">
        <v>29988.256826387002</v>
      </c>
      <c r="K13" s="577">
        <v>-4506.6944045180026</v>
      </c>
      <c r="L13" s="575">
        <v>20012.818000000003</v>
      </c>
      <c r="M13" s="579">
        <v>24176.465</v>
      </c>
      <c r="N13" s="580">
        <v>32952.06</v>
      </c>
      <c r="O13" s="581"/>
      <c r="P13" s="582"/>
      <c r="Q13" s="582"/>
      <c r="R13" s="582"/>
      <c r="S13" s="582"/>
      <c r="T13" s="582"/>
      <c r="U13" s="582"/>
      <c r="V13" s="594"/>
      <c r="W13" s="583"/>
      <c r="X13" s="583"/>
    </row>
    <row r="14" spans="1:24" ht="12" customHeight="1">
      <c r="A14" s="585">
        <v>2018</v>
      </c>
      <c r="B14" s="586">
        <v>8</v>
      </c>
      <c r="C14" s="587">
        <v>2942.1872790000002</v>
      </c>
      <c r="D14" s="588">
        <v>2916.687054</v>
      </c>
      <c r="E14" s="589">
        <v>25.500225000000228</v>
      </c>
      <c r="F14" s="587">
        <v>2247.3555728421693</v>
      </c>
      <c r="G14" s="588">
        <v>2205.1117698421699</v>
      </c>
      <c r="H14" s="590">
        <v>2924.8233479324908</v>
      </c>
      <c r="I14" s="591">
        <v>31441.153030246001</v>
      </c>
      <c r="J14" s="588">
        <v>31155.870264544999</v>
      </c>
      <c r="K14" s="589">
        <v>285.28276570100206</v>
      </c>
      <c r="L14" s="587">
        <v>24176.464464328787</v>
      </c>
      <c r="M14" s="592">
        <v>23710.883955729787</v>
      </c>
      <c r="N14" s="593">
        <v>31399.324966398959</v>
      </c>
      <c r="O14" s="581"/>
      <c r="P14" s="582"/>
      <c r="Q14" s="582"/>
      <c r="R14" s="582"/>
      <c r="S14" s="582"/>
      <c r="T14" s="582"/>
      <c r="U14" s="582"/>
      <c r="V14" s="594"/>
      <c r="W14" s="583"/>
      <c r="X14" s="583"/>
    </row>
    <row r="15" spans="1:24" ht="12" customHeight="1">
      <c r="A15" s="573">
        <v>2019</v>
      </c>
      <c r="B15" s="574">
        <v>8</v>
      </c>
      <c r="C15" s="575">
        <v>1271.1721849999999</v>
      </c>
      <c r="D15" s="576">
        <v>2353.5037307686007</v>
      </c>
      <c r="E15" s="577">
        <v>-1082.3315457686008</v>
      </c>
      <c r="F15" s="575">
        <v>2205.1117698421699</v>
      </c>
      <c r="G15" s="576">
        <v>3262.8019286107701</v>
      </c>
      <c r="H15" s="578">
        <v>3357.9649709324913</v>
      </c>
      <c r="I15" s="575">
        <v>13577.527166534001</v>
      </c>
      <c r="J15" s="576">
        <v>25093.680896803991</v>
      </c>
      <c r="K15" s="577">
        <v>-11516.153730269991</v>
      </c>
      <c r="L15" s="575">
        <v>23710.883955793786</v>
      </c>
      <c r="M15" s="579">
        <v>34961.949653812786</v>
      </c>
      <c r="N15" s="580">
        <v>35976.557571928941</v>
      </c>
      <c r="O15" s="581"/>
      <c r="P15" s="582"/>
      <c r="Q15" s="582"/>
      <c r="R15" s="582"/>
      <c r="S15" s="582"/>
      <c r="T15" s="582"/>
      <c r="U15" s="582"/>
      <c r="V15" s="594"/>
      <c r="W15" s="583"/>
      <c r="X15" s="583"/>
    </row>
    <row r="16" spans="1:24" ht="12" customHeight="1">
      <c r="A16" s="585">
        <v>2020</v>
      </c>
      <c r="B16" s="586">
        <v>8</v>
      </c>
      <c r="C16" s="587">
        <v>3040.2051849999998</v>
      </c>
      <c r="D16" s="588">
        <v>2023.3440476217215</v>
      </c>
      <c r="E16" s="589">
        <v>1016.8611373782783</v>
      </c>
      <c r="F16" s="587">
        <v>3262.8019286107701</v>
      </c>
      <c r="G16" s="588">
        <v>2226.1676512324902</v>
      </c>
      <c r="H16" s="590">
        <v>3363.2899279324911</v>
      </c>
      <c r="I16" s="591">
        <v>32465.624391260011</v>
      </c>
      <c r="J16" s="588">
        <v>21652.293131684615</v>
      </c>
      <c r="K16" s="589">
        <v>10813.331259575392</v>
      </c>
      <c r="L16" s="587">
        <v>34961.949653812786</v>
      </c>
      <c r="M16" s="588">
        <v>23935.487848944413</v>
      </c>
      <c r="N16" s="589">
        <v>36109.688728126937</v>
      </c>
      <c r="O16" s="581"/>
      <c r="P16" s="582"/>
      <c r="Q16" s="582"/>
      <c r="R16" s="582"/>
      <c r="S16" s="582"/>
      <c r="T16" s="582"/>
      <c r="U16" s="582"/>
    </row>
    <row r="17" spans="1:22" ht="18.600000000000001" customHeight="1">
      <c r="A17" s="596"/>
      <c r="B17" s="596"/>
      <c r="C17" s="597"/>
      <c r="D17" s="597"/>
      <c r="E17" s="551"/>
      <c r="F17" s="551"/>
      <c r="G17" s="596"/>
      <c r="H17" s="597"/>
      <c r="I17" s="597"/>
      <c r="J17" s="597"/>
      <c r="K17" s="534"/>
      <c r="L17" s="598"/>
      <c r="M17" s="534"/>
      <c r="N17" s="551"/>
      <c r="O17" s="581"/>
    </row>
    <row r="18" spans="1:22" ht="14.25" customHeight="1">
      <c r="A18" s="1650" t="s">
        <v>131</v>
      </c>
      <c r="B18" s="1650"/>
      <c r="C18" s="1650"/>
      <c r="D18" s="1650"/>
      <c r="E18" s="1650"/>
      <c r="F18" s="1650"/>
      <c r="G18" s="1650"/>
      <c r="H18" s="535"/>
      <c r="I18" s="1646" t="s">
        <v>499</v>
      </c>
      <c r="J18" s="1646"/>
      <c r="K18" s="1646"/>
      <c r="L18" s="1646"/>
      <c r="M18" s="1646"/>
      <c r="N18" s="1646"/>
      <c r="O18" s="581"/>
    </row>
    <row r="19" spans="1:22" ht="12" customHeight="1">
      <c r="A19" s="535"/>
      <c r="B19" s="599"/>
      <c r="C19" s="599" t="s">
        <v>133</v>
      </c>
      <c r="D19" s="599" t="s">
        <v>91</v>
      </c>
      <c r="E19" s="599" t="s">
        <v>92</v>
      </c>
      <c r="F19" s="527"/>
      <c r="G19" s="541"/>
      <c r="H19" s="541"/>
      <c r="I19" s="541"/>
      <c r="J19" s="545"/>
      <c r="K19" s="545" t="str">
        <f>H5</f>
        <v>Nejvyšší dosažený stav provozních zásob</v>
      </c>
      <c r="L19" s="541"/>
      <c r="M19" s="541"/>
      <c r="N19" s="535"/>
    </row>
    <row r="20" spans="1:22" ht="12" customHeight="1">
      <c r="A20" s="535"/>
      <c r="B20" s="600">
        <f>A7</f>
        <v>2011</v>
      </c>
      <c r="C20" s="599">
        <f>E7</f>
        <v>-941.32005022444321</v>
      </c>
      <c r="D20" s="599">
        <f>C7</f>
        <v>877.50692586541788</v>
      </c>
      <c r="E20" s="599">
        <f>D7*-1</f>
        <v>-1818.8269760898611</v>
      </c>
      <c r="F20" s="527"/>
      <c r="G20" s="541"/>
      <c r="H20" s="541"/>
      <c r="I20" s="541"/>
      <c r="J20" s="545">
        <f>A7</f>
        <v>2011</v>
      </c>
      <c r="K20" s="546">
        <f t="shared" ref="K20:K29" si="0">H7</f>
        <v>2603.4657553523152</v>
      </c>
      <c r="L20" s="541"/>
      <c r="M20" s="541"/>
      <c r="N20" s="535"/>
    </row>
    <row r="21" spans="1:22" ht="12" customHeight="1">
      <c r="A21" s="535"/>
      <c r="B21" s="600">
        <f t="shared" ref="B21:B29" si="1">A8</f>
        <v>2012</v>
      </c>
      <c r="C21" s="599">
        <f t="shared" ref="C21:C29" si="2">E8</f>
        <v>703.86210000000005</v>
      </c>
      <c r="D21" s="599">
        <f t="shared" ref="D21:D29" si="3">C8</f>
        <v>2247.0893000000001</v>
      </c>
      <c r="E21" s="599">
        <f t="shared" ref="E21:E29" si="4">D8*-1</f>
        <v>-1543.2272</v>
      </c>
      <c r="F21" s="527"/>
      <c r="G21" s="541"/>
      <c r="H21" s="541"/>
      <c r="I21" s="541"/>
      <c r="J21" s="545">
        <f t="shared" ref="J21:J29" si="5">A8</f>
        <v>2012</v>
      </c>
      <c r="K21" s="546">
        <f t="shared" si="0"/>
        <v>2846.921496629066</v>
      </c>
      <c r="L21" s="541"/>
      <c r="M21" s="541"/>
      <c r="N21" s="535"/>
    </row>
    <row r="22" spans="1:22" ht="12" customHeight="1">
      <c r="A22" s="535"/>
      <c r="B22" s="600">
        <f t="shared" si="1"/>
        <v>2013</v>
      </c>
      <c r="C22" s="599">
        <f t="shared" si="2"/>
        <v>-246.0685207482943</v>
      </c>
      <c r="D22" s="599">
        <f t="shared" si="3"/>
        <v>2231.3488715094973</v>
      </c>
      <c r="E22" s="599">
        <f t="shared" si="4"/>
        <v>-2477.4173922577916</v>
      </c>
      <c r="F22" s="527"/>
      <c r="G22" s="541"/>
      <c r="H22" s="541"/>
      <c r="I22" s="541"/>
      <c r="J22" s="545">
        <f t="shared" si="5"/>
        <v>2013</v>
      </c>
      <c r="K22" s="546">
        <f t="shared" si="0"/>
        <v>2735.5117726524104</v>
      </c>
      <c r="L22" s="545"/>
      <c r="M22" s="545"/>
      <c r="N22" s="535"/>
    </row>
    <row r="23" spans="1:22" ht="12" customHeight="1">
      <c r="A23" s="535"/>
      <c r="B23" s="600">
        <f t="shared" si="1"/>
        <v>2014</v>
      </c>
      <c r="C23" s="599">
        <f t="shared" si="2"/>
        <v>15.532958999999664</v>
      </c>
      <c r="D23" s="599">
        <f t="shared" si="3"/>
        <v>2146.4485759999998</v>
      </c>
      <c r="E23" s="599">
        <f t="shared" si="4"/>
        <v>-2130.9156170000001</v>
      </c>
      <c r="F23" s="527"/>
      <c r="G23" s="541"/>
      <c r="H23" s="541"/>
      <c r="I23" s="541"/>
      <c r="J23" s="545">
        <f t="shared" si="5"/>
        <v>2014</v>
      </c>
      <c r="K23" s="546">
        <f t="shared" si="0"/>
        <v>2956.515307842169</v>
      </c>
      <c r="L23" s="545"/>
      <c r="M23" s="545"/>
      <c r="N23" s="535"/>
    </row>
    <row r="24" spans="1:22" ht="12" customHeight="1">
      <c r="A24" s="535"/>
      <c r="B24" s="600">
        <f t="shared" si="1"/>
        <v>2015</v>
      </c>
      <c r="C24" s="599">
        <f t="shared" si="2"/>
        <v>146.9468080000006</v>
      </c>
      <c r="D24" s="599">
        <f t="shared" si="3"/>
        <v>2803.3251730000006</v>
      </c>
      <c r="E24" s="599">
        <f t="shared" si="4"/>
        <v>-2656.378365</v>
      </c>
      <c r="F24" s="527"/>
      <c r="G24" s="541"/>
      <c r="H24" s="541"/>
      <c r="I24" s="541"/>
      <c r="J24" s="545">
        <f t="shared" si="5"/>
        <v>2015</v>
      </c>
      <c r="K24" s="546">
        <f t="shared" si="0"/>
        <v>2757.4041568421703</v>
      </c>
      <c r="L24" s="545"/>
      <c r="M24" s="545"/>
      <c r="N24" s="535"/>
    </row>
    <row r="25" spans="1:22" ht="12" customHeight="1">
      <c r="A25" s="535"/>
      <c r="B25" s="600">
        <f t="shared" si="1"/>
        <v>2016</v>
      </c>
      <c r="C25" s="599">
        <f t="shared" si="2"/>
        <v>143.58689100000038</v>
      </c>
      <c r="D25" s="599">
        <f t="shared" si="3"/>
        <v>2792.4169440000001</v>
      </c>
      <c r="E25" s="599">
        <f t="shared" si="4"/>
        <v>-2648.8300529999997</v>
      </c>
      <c r="F25" s="527"/>
      <c r="G25" s="541"/>
      <c r="H25" s="541"/>
      <c r="I25" s="541"/>
      <c r="J25" s="545">
        <f t="shared" si="5"/>
        <v>2016</v>
      </c>
      <c r="K25" s="546">
        <f t="shared" si="0"/>
        <v>3062.2431608421693</v>
      </c>
      <c r="L25" s="545"/>
      <c r="M25" s="545"/>
      <c r="N25" s="535"/>
    </row>
    <row r="26" spans="1:22" ht="12" customHeight="1">
      <c r="A26" s="535"/>
      <c r="B26" s="600">
        <f t="shared" si="1"/>
        <v>2017</v>
      </c>
      <c r="C26" s="599">
        <f t="shared" si="2"/>
        <v>-425.19183600000042</v>
      </c>
      <c r="D26" s="599">
        <f t="shared" si="3"/>
        <v>2383.3666699999999</v>
      </c>
      <c r="E26" s="599">
        <f t="shared" si="4"/>
        <v>-2808.5585060000003</v>
      </c>
      <c r="F26" s="527"/>
      <c r="G26" s="541"/>
      <c r="H26" s="541"/>
      <c r="I26" s="541"/>
      <c r="J26" s="545">
        <f t="shared" si="5"/>
        <v>2017</v>
      </c>
      <c r="K26" s="546">
        <f t="shared" si="0"/>
        <v>3069.3719999999998</v>
      </c>
      <c r="L26" s="545"/>
      <c r="M26" s="545"/>
      <c r="N26" s="535"/>
    </row>
    <row r="27" spans="1:22" ht="12" customHeight="1">
      <c r="A27" s="535"/>
      <c r="B27" s="600">
        <f t="shared" si="1"/>
        <v>2018</v>
      </c>
      <c r="C27" s="599">
        <f t="shared" si="2"/>
        <v>25.500225000000228</v>
      </c>
      <c r="D27" s="599">
        <f t="shared" si="3"/>
        <v>2942.1872790000002</v>
      </c>
      <c r="E27" s="599">
        <f t="shared" si="4"/>
        <v>-2916.687054</v>
      </c>
      <c r="F27" s="527"/>
      <c r="G27" s="541"/>
      <c r="H27" s="541"/>
      <c r="I27" s="541"/>
      <c r="J27" s="545">
        <f t="shared" si="5"/>
        <v>2018</v>
      </c>
      <c r="K27" s="546">
        <f t="shared" si="0"/>
        <v>2924.8233479324908</v>
      </c>
      <c r="L27" s="545"/>
      <c r="M27" s="545"/>
      <c r="N27" s="535"/>
    </row>
    <row r="28" spans="1:22" ht="12" customHeight="1">
      <c r="A28" s="535"/>
      <c r="B28" s="600">
        <f t="shared" si="1"/>
        <v>2019</v>
      </c>
      <c r="C28" s="599">
        <f t="shared" si="2"/>
        <v>-1082.3315457686008</v>
      </c>
      <c r="D28" s="599">
        <f t="shared" si="3"/>
        <v>1271.1721849999999</v>
      </c>
      <c r="E28" s="599">
        <f t="shared" si="4"/>
        <v>-2353.5037307686007</v>
      </c>
      <c r="F28" s="527"/>
      <c r="G28" s="541"/>
      <c r="H28" s="541"/>
      <c r="I28" s="541"/>
      <c r="J28" s="545">
        <f t="shared" si="5"/>
        <v>2019</v>
      </c>
      <c r="K28" s="546">
        <f t="shared" si="0"/>
        <v>3357.9649709324913</v>
      </c>
      <c r="L28" s="545"/>
      <c r="M28" s="545"/>
      <c r="N28" s="535"/>
      <c r="O28" s="584"/>
      <c r="P28" s="584"/>
      <c r="Q28" s="584"/>
      <c r="R28" s="584"/>
      <c r="S28" s="584"/>
      <c r="T28" s="584"/>
      <c r="U28" s="584"/>
      <c r="V28" s="584"/>
    </row>
    <row r="29" spans="1:22" ht="12" customHeight="1">
      <c r="A29" s="535"/>
      <c r="B29" s="600">
        <f t="shared" si="1"/>
        <v>2020</v>
      </c>
      <c r="C29" s="599">
        <f t="shared" si="2"/>
        <v>1016.8611373782783</v>
      </c>
      <c r="D29" s="599">
        <f t="shared" si="3"/>
        <v>3040.2051849999998</v>
      </c>
      <c r="E29" s="599">
        <f t="shared" si="4"/>
        <v>-2023.3440476217215</v>
      </c>
      <c r="F29" s="527"/>
      <c r="G29" s="541"/>
      <c r="H29" s="541"/>
      <c r="I29" s="541"/>
      <c r="J29" s="545">
        <f t="shared" si="5"/>
        <v>2020</v>
      </c>
      <c r="K29" s="546">
        <f t="shared" si="0"/>
        <v>3363.2899279324911</v>
      </c>
      <c r="L29" s="545"/>
      <c r="M29" s="545"/>
      <c r="N29" s="535"/>
      <c r="O29" s="584"/>
      <c r="P29" s="584"/>
      <c r="Q29" s="584"/>
      <c r="R29" s="584"/>
      <c r="S29" s="584"/>
      <c r="T29" s="584"/>
      <c r="U29" s="584"/>
      <c r="V29" s="584"/>
    </row>
    <row r="30" spans="1:22" ht="12" customHeight="1">
      <c r="A30" s="535"/>
      <c r="B30" s="601"/>
      <c r="C30" s="602"/>
      <c r="D30" s="603"/>
      <c r="E30" s="604"/>
      <c r="F30" s="545"/>
      <c r="G30" s="541"/>
      <c r="H30" s="541"/>
      <c r="I30" s="541"/>
      <c r="J30" s="545"/>
      <c r="K30" s="545"/>
      <c r="L30" s="545"/>
      <c r="M30" s="545"/>
      <c r="N30" s="535"/>
      <c r="O30" s="584"/>
      <c r="P30" s="584"/>
      <c r="Q30" s="584"/>
      <c r="R30" s="584"/>
      <c r="S30" s="584"/>
      <c r="T30" s="584"/>
      <c r="U30" s="584"/>
      <c r="V30" s="584"/>
    </row>
    <row r="31" spans="1:22" ht="16.5" customHeight="1">
      <c r="A31" s="1649"/>
      <c r="B31" s="1650"/>
      <c r="C31" s="1650"/>
      <c r="D31" s="1650"/>
      <c r="E31" s="1650"/>
      <c r="F31" s="1650"/>
      <c r="G31" s="1650"/>
      <c r="H31" s="1650"/>
      <c r="I31" s="1650"/>
      <c r="J31" s="1650"/>
      <c r="K31" s="1650"/>
      <c r="L31" s="1650"/>
      <c r="M31" s="1650"/>
      <c r="N31" s="1650"/>
    </row>
    <row r="32" spans="1:22" ht="9.9499999999999993" customHeight="1">
      <c r="A32" s="1649"/>
      <c r="B32" s="560"/>
      <c r="C32" s="560"/>
      <c r="D32" s="560"/>
      <c r="E32" s="560"/>
      <c r="F32" s="560"/>
      <c r="G32" s="560"/>
      <c r="H32" s="560"/>
      <c r="I32" s="560"/>
      <c r="J32" s="560"/>
      <c r="K32" s="560"/>
      <c r="L32" s="560"/>
      <c r="M32" s="560"/>
      <c r="N32" s="560"/>
    </row>
    <row r="33" spans="1:14" ht="12" customHeight="1">
      <c r="A33" s="596"/>
      <c r="B33" s="605"/>
      <c r="C33" s="550"/>
      <c r="D33" s="550"/>
      <c r="E33" s="550"/>
      <c r="F33" s="550"/>
      <c r="G33" s="550"/>
      <c r="H33" s="550"/>
      <c r="I33" s="550"/>
      <c r="J33" s="550"/>
      <c r="K33" s="550"/>
      <c r="L33" s="550"/>
      <c r="M33" s="550"/>
      <c r="N33" s="550"/>
    </row>
    <row r="34" spans="1:14" ht="12" customHeight="1">
      <c r="A34" s="596"/>
      <c r="B34" s="605"/>
      <c r="C34" s="550"/>
      <c r="D34" s="550"/>
      <c r="E34" s="550"/>
      <c r="F34" s="550"/>
      <c r="G34" s="550"/>
      <c r="H34" s="550"/>
      <c r="I34" s="550"/>
      <c r="J34" s="550"/>
      <c r="K34" s="550"/>
      <c r="L34" s="550"/>
      <c r="M34" s="550"/>
      <c r="N34" s="550"/>
    </row>
    <row r="35" spans="1:14" ht="12" customHeight="1">
      <c r="A35" s="596"/>
      <c r="B35" s="605"/>
      <c r="C35" s="550"/>
      <c r="D35" s="550"/>
      <c r="E35" s="550"/>
      <c r="F35" s="550"/>
      <c r="G35" s="550"/>
      <c r="H35" s="550"/>
      <c r="I35" s="550"/>
      <c r="J35" s="550"/>
      <c r="K35" s="550"/>
      <c r="L35" s="550"/>
      <c r="M35" s="550"/>
      <c r="N35" s="550"/>
    </row>
    <row r="36" spans="1:14" ht="12" customHeight="1">
      <c r="A36" s="596"/>
      <c r="B36" s="605"/>
      <c r="C36" s="550"/>
      <c r="D36" s="550"/>
      <c r="E36" s="550"/>
      <c r="F36" s="550"/>
      <c r="G36" s="550"/>
      <c r="H36" s="550"/>
      <c r="I36" s="550"/>
      <c r="J36" s="550"/>
      <c r="K36" s="550"/>
      <c r="L36" s="550"/>
      <c r="M36" s="550"/>
      <c r="N36" s="550"/>
    </row>
    <row r="37" spans="1:14" ht="9.9499999999999993" customHeight="1">
      <c r="A37" s="551"/>
      <c r="B37" s="551"/>
      <c r="C37" s="551"/>
      <c r="D37" s="551"/>
      <c r="E37" s="551"/>
      <c r="F37" s="551"/>
      <c r="G37" s="551"/>
      <c r="H37" s="551"/>
      <c r="I37" s="551"/>
      <c r="J37" s="551"/>
      <c r="K37" s="551"/>
      <c r="L37" s="551"/>
      <c r="M37" s="534"/>
      <c r="N37" s="551"/>
    </row>
    <row r="38" spans="1:14" ht="6" customHeight="1">
      <c r="N38" s="584"/>
    </row>
    <row r="39" spans="1:14" ht="14.25" customHeight="1">
      <c r="N39" s="584"/>
    </row>
    <row r="40" spans="1:14">
      <c r="N40" s="584"/>
    </row>
    <row r="41" spans="1:14" ht="13.5" customHeight="1">
      <c r="A41" s="1644" t="s">
        <v>368</v>
      </c>
      <c r="B41" s="1644"/>
      <c r="C41" s="1644"/>
      <c r="D41" s="1644"/>
      <c r="E41" s="1644"/>
      <c r="F41" s="1644"/>
      <c r="G41" s="1644"/>
      <c r="H41" s="1644"/>
      <c r="I41" s="1644"/>
      <c r="J41" s="1644"/>
      <c r="K41" s="1644"/>
      <c r="L41" s="1644"/>
      <c r="M41" s="1644"/>
      <c r="N41" s="1644"/>
    </row>
    <row r="42" spans="1:14">
      <c r="A42" s="1644"/>
      <c r="B42" s="1644"/>
      <c r="C42" s="1644"/>
      <c r="D42" s="1644"/>
      <c r="E42" s="1644"/>
      <c r="F42" s="1644"/>
      <c r="G42" s="1644"/>
      <c r="H42" s="1644"/>
      <c r="I42" s="1644"/>
      <c r="J42" s="1644"/>
      <c r="K42" s="1644"/>
      <c r="L42" s="1644"/>
      <c r="M42" s="1644"/>
      <c r="N42" s="1644"/>
    </row>
    <row r="43" spans="1:14">
      <c r="A43" s="606"/>
      <c r="B43" s="606"/>
      <c r="C43" s="606"/>
      <c r="D43" s="606"/>
      <c r="E43" s="606"/>
      <c r="F43" s="606"/>
      <c r="G43" s="606"/>
      <c r="H43" s="606"/>
      <c r="I43" s="606"/>
      <c r="J43" s="606"/>
      <c r="K43" s="606"/>
      <c r="L43" s="606"/>
      <c r="M43" s="606"/>
      <c r="N43" s="606"/>
    </row>
    <row r="44" spans="1:14">
      <c r="A44" s="607"/>
      <c r="B44" s="607"/>
      <c r="C44" s="607"/>
      <c r="D44" s="607"/>
      <c r="E44" s="607"/>
      <c r="F44" s="607"/>
      <c r="G44" s="607"/>
      <c r="H44" s="607"/>
    </row>
    <row r="45" spans="1:14">
      <c r="A45" s="607"/>
      <c r="B45" s="607"/>
      <c r="C45" s="607"/>
      <c r="D45" s="607"/>
      <c r="E45" s="607"/>
      <c r="F45" s="607"/>
      <c r="G45" s="607"/>
      <c r="H45" s="607"/>
    </row>
    <row r="46" spans="1:14">
      <c r="A46" s="607"/>
      <c r="B46" s="607"/>
      <c r="C46" s="607"/>
      <c r="D46" s="607"/>
      <c r="E46" s="607"/>
      <c r="F46" s="607"/>
      <c r="G46" s="607"/>
      <c r="H46" s="607"/>
    </row>
    <row r="47" spans="1:14">
      <c r="A47" s="607"/>
      <c r="B47" s="607"/>
      <c r="C47" s="607"/>
      <c r="D47" s="607"/>
      <c r="E47" s="607"/>
      <c r="F47" s="607"/>
      <c r="G47" s="607"/>
      <c r="H47" s="607"/>
    </row>
    <row r="48" spans="1:14">
      <c r="A48" s="607"/>
      <c r="B48" s="607"/>
      <c r="C48" s="607"/>
      <c r="D48" s="607"/>
      <c r="E48" s="607"/>
      <c r="F48" s="607"/>
      <c r="G48" s="607"/>
      <c r="H48" s="607"/>
    </row>
  </sheetData>
  <mergeCells count="20">
    <mergeCell ref="A3:N3"/>
    <mergeCell ref="A41:N42"/>
    <mergeCell ref="J5:J6"/>
    <mergeCell ref="K5:K6"/>
    <mergeCell ref="L5:M5"/>
    <mergeCell ref="N5:N6"/>
    <mergeCell ref="I18:N18"/>
    <mergeCell ref="E5:E6"/>
    <mergeCell ref="F5:G5"/>
    <mergeCell ref="H5:H6"/>
    <mergeCell ref="A31:A32"/>
    <mergeCell ref="B31:N31"/>
    <mergeCell ref="A18:G18"/>
    <mergeCell ref="A5:A6"/>
    <mergeCell ref="C5:C6"/>
    <mergeCell ref="D5:D6"/>
    <mergeCell ref="B4:B6"/>
    <mergeCell ref="C4:H4"/>
    <mergeCell ref="I4:N4"/>
    <mergeCell ref="I5:I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5"/>
  <dimension ref="A1:N75"/>
  <sheetViews>
    <sheetView showGridLines="0" zoomScaleNormal="100" zoomScaleSheetLayoutView="100" workbookViewId="0">
      <selection sqref="A1:G1"/>
    </sheetView>
  </sheetViews>
  <sheetFormatPr defaultRowHeight="12.75"/>
  <cols>
    <col min="1" max="1" width="18.85546875" style="527" customWidth="1"/>
    <col min="2" max="2" width="19.5703125" style="527" customWidth="1"/>
    <col min="3" max="7" width="10.7109375" style="527" customWidth="1"/>
    <col min="8" max="8" width="16.7109375" style="533" customWidth="1"/>
    <col min="9" max="239" width="9.140625" style="527"/>
    <col min="240" max="240" width="20.7109375" style="527" customWidth="1"/>
    <col min="241" max="250" width="10.7109375" style="527" customWidth="1"/>
    <col min="251" max="252" width="2.7109375" style="527" customWidth="1"/>
    <col min="253" max="495" width="9.140625" style="527"/>
    <col min="496" max="496" width="20.7109375" style="527" customWidth="1"/>
    <col min="497" max="506" width="10.7109375" style="527" customWidth="1"/>
    <col min="507" max="508" width="2.7109375" style="527" customWidth="1"/>
    <col min="509" max="751" width="9.140625" style="527"/>
    <col min="752" max="752" width="20.7109375" style="527" customWidth="1"/>
    <col min="753" max="762" width="10.7109375" style="527" customWidth="1"/>
    <col min="763" max="764" width="2.7109375" style="527" customWidth="1"/>
    <col min="765" max="1007" width="9.140625" style="527"/>
    <col min="1008" max="1008" width="20.7109375" style="527" customWidth="1"/>
    <col min="1009" max="1018" width="10.7109375" style="527" customWidth="1"/>
    <col min="1019" max="1020" width="2.7109375" style="527" customWidth="1"/>
    <col min="1021" max="1263" width="9.140625" style="527"/>
    <col min="1264" max="1264" width="20.7109375" style="527" customWidth="1"/>
    <col min="1265" max="1274" width="10.7109375" style="527" customWidth="1"/>
    <col min="1275" max="1276" width="2.7109375" style="527" customWidth="1"/>
    <col min="1277" max="1519" width="9.140625" style="527"/>
    <col min="1520" max="1520" width="20.7109375" style="527" customWidth="1"/>
    <col min="1521" max="1530" width="10.7109375" style="527" customWidth="1"/>
    <col min="1531" max="1532" width="2.7109375" style="527" customWidth="1"/>
    <col min="1533" max="1775" width="9.140625" style="527"/>
    <col min="1776" max="1776" width="20.7109375" style="527" customWidth="1"/>
    <col min="1777" max="1786" width="10.7109375" style="527" customWidth="1"/>
    <col min="1787" max="1788" width="2.7109375" style="527" customWidth="1"/>
    <col min="1789" max="2031" width="9.140625" style="527"/>
    <col min="2032" max="2032" width="20.7109375" style="527" customWidth="1"/>
    <col min="2033" max="2042" width="10.7109375" style="527" customWidth="1"/>
    <col min="2043" max="2044" width="2.7109375" style="527" customWidth="1"/>
    <col min="2045" max="2287" width="9.140625" style="527"/>
    <col min="2288" max="2288" width="20.7109375" style="527" customWidth="1"/>
    <col min="2289" max="2298" width="10.7109375" style="527" customWidth="1"/>
    <col min="2299" max="2300" width="2.7109375" style="527" customWidth="1"/>
    <col min="2301" max="2543" width="9.140625" style="527"/>
    <col min="2544" max="2544" width="20.7109375" style="527" customWidth="1"/>
    <col min="2545" max="2554" width="10.7109375" style="527" customWidth="1"/>
    <col min="2555" max="2556" width="2.7109375" style="527" customWidth="1"/>
    <col min="2557" max="2799" width="9.140625" style="527"/>
    <col min="2800" max="2800" width="20.7109375" style="527" customWidth="1"/>
    <col min="2801" max="2810" width="10.7109375" style="527" customWidth="1"/>
    <col min="2811" max="2812" width="2.7109375" style="527" customWidth="1"/>
    <col min="2813" max="3055" width="9.140625" style="527"/>
    <col min="3056" max="3056" width="20.7109375" style="527" customWidth="1"/>
    <col min="3057" max="3066" width="10.7109375" style="527" customWidth="1"/>
    <col min="3067" max="3068" width="2.7109375" style="527" customWidth="1"/>
    <col min="3069" max="3311" width="9.140625" style="527"/>
    <col min="3312" max="3312" width="20.7109375" style="527" customWidth="1"/>
    <col min="3313" max="3322" width="10.7109375" style="527" customWidth="1"/>
    <col min="3323" max="3324" width="2.7109375" style="527" customWidth="1"/>
    <col min="3325" max="3567" width="9.140625" style="527"/>
    <col min="3568" max="3568" width="20.7109375" style="527" customWidth="1"/>
    <col min="3569" max="3578" width="10.7109375" style="527" customWidth="1"/>
    <col min="3579" max="3580" width="2.7109375" style="527" customWidth="1"/>
    <col min="3581" max="3823" width="9.140625" style="527"/>
    <col min="3824" max="3824" width="20.7109375" style="527" customWidth="1"/>
    <col min="3825" max="3834" width="10.7109375" style="527" customWidth="1"/>
    <col min="3835" max="3836" width="2.7109375" style="527" customWidth="1"/>
    <col min="3837" max="4079" width="9.140625" style="527"/>
    <col min="4080" max="4080" width="20.7109375" style="527" customWidth="1"/>
    <col min="4081" max="4090" width="10.7109375" style="527" customWidth="1"/>
    <col min="4091" max="4092" width="2.7109375" style="527" customWidth="1"/>
    <col min="4093" max="4335" width="9.140625" style="527"/>
    <col min="4336" max="4336" width="20.7109375" style="527" customWidth="1"/>
    <col min="4337" max="4346" width="10.7109375" style="527" customWidth="1"/>
    <col min="4347" max="4348" width="2.7109375" style="527" customWidth="1"/>
    <col min="4349" max="4591" width="9.140625" style="527"/>
    <col min="4592" max="4592" width="20.7109375" style="527" customWidth="1"/>
    <col min="4593" max="4602" width="10.7109375" style="527" customWidth="1"/>
    <col min="4603" max="4604" width="2.7109375" style="527" customWidth="1"/>
    <col min="4605" max="4847" width="9.140625" style="527"/>
    <col min="4848" max="4848" width="20.7109375" style="527" customWidth="1"/>
    <col min="4849" max="4858" width="10.7109375" style="527" customWidth="1"/>
    <col min="4859" max="4860" width="2.7109375" style="527" customWidth="1"/>
    <col min="4861" max="5103" width="9.140625" style="527"/>
    <col min="5104" max="5104" width="20.7109375" style="527" customWidth="1"/>
    <col min="5105" max="5114" width="10.7109375" style="527" customWidth="1"/>
    <col min="5115" max="5116" width="2.7109375" style="527" customWidth="1"/>
    <col min="5117" max="5359" width="9.140625" style="527"/>
    <col min="5360" max="5360" width="20.7109375" style="527" customWidth="1"/>
    <col min="5361" max="5370" width="10.7109375" style="527" customWidth="1"/>
    <col min="5371" max="5372" width="2.7109375" style="527" customWidth="1"/>
    <col min="5373" max="5615" width="9.140625" style="527"/>
    <col min="5616" max="5616" width="20.7109375" style="527" customWidth="1"/>
    <col min="5617" max="5626" width="10.7109375" style="527" customWidth="1"/>
    <col min="5627" max="5628" width="2.7109375" style="527" customWidth="1"/>
    <col min="5629" max="5871" width="9.140625" style="527"/>
    <col min="5872" max="5872" width="20.7109375" style="527" customWidth="1"/>
    <col min="5873" max="5882" width="10.7109375" style="527" customWidth="1"/>
    <col min="5883" max="5884" width="2.7109375" style="527" customWidth="1"/>
    <col min="5885" max="6127" width="9.140625" style="527"/>
    <col min="6128" max="6128" width="20.7109375" style="527" customWidth="1"/>
    <col min="6129" max="6138" width="10.7109375" style="527" customWidth="1"/>
    <col min="6139" max="6140" width="2.7109375" style="527" customWidth="1"/>
    <col min="6141" max="6383" width="9.140625" style="527"/>
    <col min="6384" max="6384" width="20.7109375" style="527" customWidth="1"/>
    <col min="6385" max="6394" width="10.7109375" style="527" customWidth="1"/>
    <col min="6395" max="6396" width="2.7109375" style="527" customWidth="1"/>
    <col min="6397" max="6639" width="9.140625" style="527"/>
    <col min="6640" max="6640" width="20.7109375" style="527" customWidth="1"/>
    <col min="6641" max="6650" width="10.7109375" style="527" customWidth="1"/>
    <col min="6651" max="6652" width="2.7109375" style="527" customWidth="1"/>
    <col min="6653" max="6895" width="9.140625" style="527"/>
    <col min="6896" max="6896" width="20.7109375" style="527" customWidth="1"/>
    <col min="6897" max="6906" width="10.7109375" style="527" customWidth="1"/>
    <col min="6907" max="6908" width="2.7109375" style="527" customWidth="1"/>
    <col min="6909" max="7151" width="9.140625" style="527"/>
    <col min="7152" max="7152" width="20.7109375" style="527" customWidth="1"/>
    <col min="7153" max="7162" width="10.7109375" style="527" customWidth="1"/>
    <col min="7163" max="7164" width="2.7109375" style="527" customWidth="1"/>
    <col min="7165" max="7407" width="9.140625" style="527"/>
    <col min="7408" max="7408" width="20.7109375" style="527" customWidth="1"/>
    <col min="7409" max="7418" width="10.7109375" style="527" customWidth="1"/>
    <col min="7419" max="7420" width="2.7109375" style="527" customWidth="1"/>
    <col min="7421" max="7663" width="9.140625" style="527"/>
    <col min="7664" max="7664" width="20.7109375" style="527" customWidth="1"/>
    <col min="7665" max="7674" width="10.7109375" style="527" customWidth="1"/>
    <col min="7675" max="7676" width="2.7109375" style="527" customWidth="1"/>
    <col min="7677" max="7919" width="9.140625" style="527"/>
    <col min="7920" max="7920" width="20.7109375" style="527" customWidth="1"/>
    <col min="7921" max="7930" width="10.7109375" style="527" customWidth="1"/>
    <col min="7931" max="7932" width="2.7109375" style="527" customWidth="1"/>
    <col min="7933" max="8175" width="9.140625" style="527"/>
    <col min="8176" max="8176" width="20.7109375" style="527" customWidth="1"/>
    <col min="8177" max="8186" width="10.7109375" style="527" customWidth="1"/>
    <col min="8187" max="8188" width="2.7109375" style="527" customWidth="1"/>
    <col min="8189" max="8431" width="9.140625" style="527"/>
    <col min="8432" max="8432" width="20.7109375" style="527" customWidth="1"/>
    <col min="8433" max="8442" width="10.7109375" style="527" customWidth="1"/>
    <col min="8443" max="8444" width="2.7109375" style="527" customWidth="1"/>
    <col min="8445" max="8687" width="9.140625" style="527"/>
    <col min="8688" max="8688" width="20.7109375" style="527" customWidth="1"/>
    <col min="8689" max="8698" width="10.7109375" style="527" customWidth="1"/>
    <col min="8699" max="8700" width="2.7109375" style="527" customWidth="1"/>
    <col min="8701" max="8943" width="9.140625" style="527"/>
    <col min="8944" max="8944" width="20.7109375" style="527" customWidth="1"/>
    <col min="8945" max="8954" width="10.7109375" style="527" customWidth="1"/>
    <col min="8955" max="8956" width="2.7109375" style="527" customWidth="1"/>
    <col min="8957" max="9199" width="9.140625" style="527"/>
    <col min="9200" max="9200" width="20.7109375" style="527" customWidth="1"/>
    <col min="9201" max="9210" width="10.7109375" style="527" customWidth="1"/>
    <col min="9211" max="9212" width="2.7109375" style="527" customWidth="1"/>
    <col min="9213" max="9455" width="9.140625" style="527"/>
    <col min="9456" max="9456" width="20.7109375" style="527" customWidth="1"/>
    <col min="9457" max="9466" width="10.7109375" style="527" customWidth="1"/>
    <col min="9467" max="9468" width="2.7109375" style="527" customWidth="1"/>
    <col min="9469" max="9711" width="9.140625" style="527"/>
    <col min="9712" max="9712" width="20.7109375" style="527" customWidth="1"/>
    <col min="9713" max="9722" width="10.7109375" style="527" customWidth="1"/>
    <col min="9723" max="9724" width="2.7109375" style="527" customWidth="1"/>
    <col min="9725" max="9967" width="9.140625" style="527"/>
    <col min="9968" max="9968" width="20.7109375" style="527" customWidth="1"/>
    <col min="9969" max="9978" width="10.7109375" style="527" customWidth="1"/>
    <col min="9979" max="9980" width="2.7109375" style="527" customWidth="1"/>
    <col min="9981" max="10223" width="9.140625" style="527"/>
    <col min="10224" max="10224" width="20.7109375" style="527" customWidth="1"/>
    <col min="10225" max="10234" width="10.7109375" style="527" customWidth="1"/>
    <col min="10235" max="10236" width="2.7109375" style="527" customWidth="1"/>
    <col min="10237" max="10479" width="9.140625" style="527"/>
    <col min="10480" max="10480" width="20.7109375" style="527" customWidth="1"/>
    <col min="10481" max="10490" width="10.7109375" style="527" customWidth="1"/>
    <col min="10491" max="10492" width="2.7109375" style="527" customWidth="1"/>
    <col min="10493" max="10735" width="9.140625" style="527"/>
    <col min="10736" max="10736" width="20.7109375" style="527" customWidth="1"/>
    <col min="10737" max="10746" width="10.7109375" style="527" customWidth="1"/>
    <col min="10747" max="10748" width="2.7109375" style="527" customWidth="1"/>
    <col min="10749" max="10991" width="9.140625" style="527"/>
    <col min="10992" max="10992" width="20.7109375" style="527" customWidth="1"/>
    <col min="10993" max="11002" width="10.7109375" style="527" customWidth="1"/>
    <col min="11003" max="11004" width="2.7109375" style="527" customWidth="1"/>
    <col min="11005" max="11247" width="9.140625" style="527"/>
    <col min="11248" max="11248" width="20.7109375" style="527" customWidth="1"/>
    <col min="11249" max="11258" width="10.7109375" style="527" customWidth="1"/>
    <col min="11259" max="11260" width="2.7109375" style="527" customWidth="1"/>
    <col min="11261" max="11503" width="9.140625" style="527"/>
    <col min="11504" max="11504" width="20.7109375" style="527" customWidth="1"/>
    <col min="11505" max="11514" width="10.7109375" style="527" customWidth="1"/>
    <col min="11515" max="11516" width="2.7109375" style="527" customWidth="1"/>
    <col min="11517" max="11759" width="9.140625" style="527"/>
    <col min="11760" max="11760" width="20.7109375" style="527" customWidth="1"/>
    <col min="11761" max="11770" width="10.7109375" style="527" customWidth="1"/>
    <col min="11771" max="11772" width="2.7109375" style="527" customWidth="1"/>
    <col min="11773" max="12015" width="9.140625" style="527"/>
    <col min="12016" max="12016" width="20.7109375" style="527" customWidth="1"/>
    <col min="12017" max="12026" width="10.7109375" style="527" customWidth="1"/>
    <col min="12027" max="12028" width="2.7109375" style="527" customWidth="1"/>
    <col min="12029" max="12271" width="9.140625" style="527"/>
    <col min="12272" max="12272" width="20.7109375" style="527" customWidth="1"/>
    <col min="12273" max="12282" width="10.7109375" style="527" customWidth="1"/>
    <col min="12283" max="12284" width="2.7109375" style="527" customWidth="1"/>
    <col min="12285" max="12527" width="9.140625" style="527"/>
    <col min="12528" max="12528" width="20.7109375" style="527" customWidth="1"/>
    <col min="12529" max="12538" width="10.7109375" style="527" customWidth="1"/>
    <col min="12539" max="12540" width="2.7109375" style="527" customWidth="1"/>
    <col min="12541" max="12783" width="9.140625" style="527"/>
    <col min="12784" max="12784" width="20.7109375" style="527" customWidth="1"/>
    <col min="12785" max="12794" width="10.7109375" style="527" customWidth="1"/>
    <col min="12795" max="12796" width="2.7109375" style="527" customWidth="1"/>
    <col min="12797" max="13039" width="9.140625" style="527"/>
    <col min="13040" max="13040" width="20.7109375" style="527" customWidth="1"/>
    <col min="13041" max="13050" width="10.7109375" style="527" customWidth="1"/>
    <col min="13051" max="13052" width="2.7109375" style="527" customWidth="1"/>
    <col min="13053" max="13295" width="9.140625" style="527"/>
    <col min="13296" max="13296" width="20.7109375" style="527" customWidth="1"/>
    <col min="13297" max="13306" width="10.7109375" style="527" customWidth="1"/>
    <col min="13307" max="13308" width="2.7109375" style="527" customWidth="1"/>
    <col min="13309" max="13551" width="9.140625" style="527"/>
    <col min="13552" max="13552" width="20.7109375" style="527" customWidth="1"/>
    <col min="13553" max="13562" width="10.7109375" style="527" customWidth="1"/>
    <col min="13563" max="13564" width="2.7109375" style="527" customWidth="1"/>
    <col min="13565" max="13807" width="9.140625" style="527"/>
    <col min="13808" max="13808" width="20.7109375" style="527" customWidth="1"/>
    <col min="13809" max="13818" width="10.7109375" style="527" customWidth="1"/>
    <col min="13819" max="13820" width="2.7109375" style="527" customWidth="1"/>
    <col min="13821" max="14063" width="9.140625" style="527"/>
    <col min="14064" max="14064" width="20.7109375" style="527" customWidth="1"/>
    <col min="14065" max="14074" width="10.7109375" style="527" customWidth="1"/>
    <col min="14075" max="14076" width="2.7109375" style="527" customWidth="1"/>
    <col min="14077" max="14319" width="9.140625" style="527"/>
    <col min="14320" max="14320" width="20.7109375" style="527" customWidth="1"/>
    <col min="14321" max="14330" width="10.7109375" style="527" customWidth="1"/>
    <col min="14331" max="14332" width="2.7109375" style="527" customWidth="1"/>
    <col min="14333" max="14575" width="9.140625" style="527"/>
    <col min="14576" max="14576" width="20.7109375" style="527" customWidth="1"/>
    <col min="14577" max="14586" width="10.7109375" style="527" customWidth="1"/>
    <col min="14587" max="14588" width="2.7109375" style="527" customWidth="1"/>
    <col min="14589" max="14831" width="9.140625" style="527"/>
    <col min="14832" max="14832" width="20.7109375" style="527" customWidth="1"/>
    <col min="14833" max="14842" width="10.7109375" style="527" customWidth="1"/>
    <col min="14843" max="14844" width="2.7109375" style="527" customWidth="1"/>
    <col min="14845" max="15087" width="9.140625" style="527"/>
    <col min="15088" max="15088" width="20.7109375" style="527" customWidth="1"/>
    <col min="15089" max="15098" width="10.7109375" style="527" customWidth="1"/>
    <col min="15099" max="15100" width="2.7109375" style="527" customWidth="1"/>
    <col min="15101" max="15343" width="9.140625" style="527"/>
    <col min="15344" max="15344" width="20.7109375" style="527" customWidth="1"/>
    <col min="15345" max="15354" width="10.7109375" style="527" customWidth="1"/>
    <col min="15355" max="15356" width="2.7109375" style="527" customWidth="1"/>
    <col min="15357" max="15599" width="9.140625" style="527"/>
    <col min="15600" max="15600" width="20.7109375" style="527" customWidth="1"/>
    <col min="15601" max="15610" width="10.7109375" style="527" customWidth="1"/>
    <col min="15611" max="15612" width="2.7109375" style="527" customWidth="1"/>
    <col min="15613" max="15855" width="9.140625" style="527"/>
    <col min="15856" max="15856" width="20.7109375" style="527" customWidth="1"/>
    <col min="15857" max="15866" width="10.7109375" style="527" customWidth="1"/>
    <col min="15867" max="15868" width="2.7109375" style="527" customWidth="1"/>
    <col min="15869" max="16111" width="9.140625" style="527"/>
    <col min="16112" max="16112" width="20.7109375" style="527" customWidth="1"/>
    <col min="16113" max="16122" width="10.7109375" style="527" customWidth="1"/>
    <col min="16123" max="16124" width="2.7109375" style="527" customWidth="1"/>
    <col min="16125" max="16383" width="9.140625" style="527"/>
    <col min="16384" max="16384" width="9.140625" style="527" customWidth="1"/>
  </cols>
  <sheetData>
    <row r="1" spans="1:14" ht="18" customHeight="1">
      <c r="A1" s="1652" t="s">
        <v>431</v>
      </c>
      <c r="B1" s="1652"/>
      <c r="C1" s="1652"/>
      <c r="D1" s="1652"/>
      <c r="E1" s="1652"/>
      <c r="F1" s="1652"/>
      <c r="G1" s="1652"/>
    </row>
    <row r="2" spans="1:14" ht="5.0999999999999996" customHeight="1">
      <c r="A2" s="628"/>
      <c r="B2" s="628"/>
      <c r="C2" s="628"/>
      <c r="D2" s="628"/>
      <c r="E2" s="628"/>
      <c r="F2" s="628"/>
      <c r="G2" s="567"/>
    </row>
    <row r="3" spans="1:14" ht="18" customHeight="1">
      <c r="A3" s="1657" t="s">
        <v>443</v>
      </c>
      <c r="B3" s="1657"/>
      <c r="C3" s="1657"/>
      <c r="D3" s="1657"/>
      <c r="E3" s="1657"/>
      <c r="F3" s="1657"/>
      <c r="G3" s="629"/>
    </row>
    <row r="4" spans="1:14" ht="5.0999999999999996" customHeight="1">
      <c r="A4" s="630"/>
      <c r="B4" s="572"/>
      <c r="C4" s="570"/>
      <c r="D4" s="570"/>
      <c r="E4" s="570"/>
      <c r="F4" s="570"/>
      <c r="G4" s="570"/>
    </row>
    <row r="5" spans="1:14" ht="21.75" customHeight="1">
      <c r="A5" s="1629">
        <v>2020</v>
      </c>
      <c r="B5" s="1630"/>
      <c r="C5" s="1630"/>
      <c r="D5" s="1630"/>
      <c r="E5" s="1630"/>
      <c r="F5" s="1630"/>
      <c r="G5" s="1631"/>
    </row>
    <row r="6" spans="1:14" ht="21" customHeight="1">
      <c r="A6" s="67"/>
      <c r="B6" s="67"/>
      <c r="C6" s="1654" t="s">
        <v>385</v>
      </c>
      <c r="D6" s="1655"/>
      <c r="E6" s="1658" t="s">
        <v>48</v>
      </c>
      <c r="F6" s="1654" t="s">
        <v>3</v>
      </c>
      <c r="G6" s="1655"/>
      <c r="H6" s="565"/>
    </row>
    <row r="7" spans="1:14" ht="12.6" customHeight="1">
      <c r="A7" s="69"/>
      <c r="B7" s="70" t="s">
        <v>387</v>
      </c>
      <c r="C7" s="71">
        <v>2020</v>
      </c>
      <c r="D7" s="72">
        <v>2019</v>
      </c>
      <c r="E7" s="1659"/>
      <c r="F7" s="71">
        <v>2020</v>
      </c>
      <c r="G7" s="72">
        <v>2019</v>
      </c>
      <c r="H7" s="565"/>
    </row>
    <row r="8" spans="1:14" ht="12.6" customHeight="1">
      <c r="A8" s="1656" t="s">
        <v>277</v>
      </c>
      <c r="B8" s="619" t="s">
        <v>313</v>
      </c>
      <c r="C8" s="620">
        <v>122737.595</v>
      </c>
      <c r="D8" s="621">
        <v>130758.10400000002</v>
      </c>
      <c r="E8" s="622">
        <f>(C8-D8)/D8</f>
        <v>-6.1338523232181606E-2</v>
      </c>
      <c r="F8" s="620">
        <v>1333459.4688912891</v>
      </c>
      <c r="G8" s="621">
        <v>1410224.0117024998</v>
      </c>
      <c r="H8" s="565"/>
      <c r="I8" s="526"/>
      <c r="J8" s="526"/>
      <c r="K8" s="526"/>
      <c r="L8" s="526"/>
      <c r="M8" s="526"/>
    </row>
    <row r="9" spans="1:14" ht="12.6" customHeight="1">
      <c r="A9" s="1656"/>
      <c r="B9" s="623" t="s">
        <v>323</v>
      </c>
      <c r="C9" s="624">
        <v>419113.09100000001</v>
      </c>
      <c r="D9" s="625">
        <v>667160.28799999994</v>
      </c>
      <c r="E9" s="626">
        <f t="shared" ref="E9:E39" si="0">(C9-D9)/D9</f>
        <v>-0.37179550620974605</v>
      </c>
      <c r="F9" s="624">
        <v>2220263.1030000001</v>
      </c>
      <c r="G9" s="625">
        <v>3531486.7619999996</v>
      </c>
      <c r="H9" s="565"/>
      <c r="I9" s="526"/>
      <c r="J9" s="526"/>
      <c r="K9" s="526"/>
      <c r="L9" s="526"/>
      <c r="M9" s="526"/>
    </row>
    <row r="10" spans="1:14" ht="12.6" customHeight="1">
      <c r="A10" s="1656"/>
      <c r="B10" s="623" t="s">
        <v>324</v>
      </c>
      <c r="C10" s="624">
        <v>73338.418999999994</v>
      </c>
      <c r="D10" s="625">
        <v>78231.986000000004</v>
      </c>
      <c r="E10" s="626">
        <f t="shared" si="0"/>
        <v>-6.2551997593414149E-2</v>
      </c>
      <c r="F10" s="624">
        <v>768097.7083266665</v>
      </c>
      <c r="G10" s="625">
        <v>819349.66670666658</v>
      </c>
      <c r="H10" s="565"/>
      <c r="I10" s="526"/>
      <c r="J10" s="526"/>
      <c r="K10" s="526"/>
      <c r="L10" s="526"/>
      <c r="M10" s="526"/>
    </row>
    <row r="11" spans="1:14" ht="12.6" customHeight="1">
      <c r="A11" s="1656"/>
      <c r="B11" s="623" t="s">
        <v>325</v>
      </c>
      <c r="C11" s="624">
        <v>966807.35199999996</v>
      </c>
      <c r="D11" s="625">
        <v>1343534.6769999999</v>
      </c>
      <c r="E11" s="626">
        <f t="shared" si="0"/>
        <v>-0.28040015002902674</v>
      </c>
      <c r="F11" s="624">
        <v>2909747.777777778</v>
      </c>
      <c r="G11" s="625">
        <v>4065418.8888888885</v>
      </c>
      <c r="H11" s="565"/>
      <c r="I11" s="526"/>
      <c r="J11" s="526"/>
      <c r="K11" s="526"/>
      <c r="L11" s="526"/>
      <c r="M11" s="526"/>
    </row>
    <row r="12" spans="1:14" ht="12.6" customHeight="1">
      <c r="A12" s="1656"/>
      <c r="B12" s="623" t="s">
        <v>326</v>
      </c>
      <c r="C12" s="624">
        <v>5483.6860000000006</v>
      </c>
      <c r="D12" s="625">
        <v>4806.67</v>
      </c>
      <c r="E12" s="626">
        <f t="shared" si="0"/>
        <v>0.14084927819051454</v>
      </c>
      <c r="F12" s="624">
        <v>24419.772078299997</v>
      </c>
      <c r="G12" s="625">
        <v>21754.485999999997</v>
      </c>
      <c r="H12" s="565"/>
      <c r="I12" s="526"/>
      <c r="J12" s="526"/>
      <c r="K12" s="526"/>
      <c r="L12" s="526"/>
      <c r="M12" s="526"/>
    </row>
    <row r="13" spans="1:14" ht="12.6" customHeight="1">
      <c r="A13" s="1656"/>
      <c r="B13" s="623" t="s">
        <v>327</v>
      </c>
      <c r="C13" s="624">
        <v>0</v>
      </c>
      <c r="D13" s="625">
        <v>0</v>
      </c>
      <c r="E13" s="627" t="e">
        <f t="shared" si="0"/>
        <v>#DIV/0!</v>
      </c>
      <c r="F13" s="624">
        <v>0</v>
      </c>
      <c r="G13" s="625">
        <v>0</v>
      </c>
      <c r="H13" s="565"/>
      <c r="I13" s="526"/>
      <c r="J13" s="526"/>
      <c r="K13" s="526"/>
      <c r="L13" s="526"/>
      <c r="M13" s="526"/>
    </row>
    <row r="14" spans="1:14" ht="12.6" customHeight="1">
      <c r="A14" s="1656"/>
      <c r="B14" s="623" t="s">
        <v>328</v>
      </c>
      <c r="C14" s="624">
        <v>0</v>
      </c>
      <c r="D14" s="625">
        <v>0</v>
      </c>
      <c r="E14" s="627" t="e">
        <f t="shared" si="0"/>
        <v>#DIV/0!</v>
      </c>
      <c r="F14" s="624">
        <v>0</v>
      </c>
      <c r="G14" s="625">
        <v>0</v>
      </c>
      <c r="H14" s="565"/>
      <c r="I14" s="1457"/>
      <c r="J14" s="1457"/>
      <c r="K14" s="526"/>
      <c r="L14" s="526"/>
      <c r="M14" s="526"/>
    </row>
    <row r="15" spans="1:14" ht="12.6" customHeight="1">
      <c r="A15" s="1656"/>
      <c r="B15" s="73" t="s">
        <v>321</v>
      </c>
      <c r="C15" s="74">
        <f>SUM(C8:C14)</f>
        <v>1587480.1429999999</v>
      </c>
      <c r="D15" s="75">
        <f>SUM(D8:D14)</f>
        <v>2224491.7249999996</v>
      </c>
      <c r="E15" s="76">
        <f t="shared" si="0"/>
        <v>-0.2863627564179857</v>
      </c>
      <c r="F15" s="74">
        <f t="shared" ref="F15:G15" si="1">SUM(F8:F14)</f>
        <v>7255987.8300740337</v>
      </c>
      <c r="G15" s="75">
        <f t="shared" si="1"/>
        <v>9848233.8152980544</v>
      </c>
      <c r="H15" s="565"/>
      <c r="I15" s="1458"/>
      <c r="J15" s="1458"/>
    </row>
    <row r="16" spans="1:14" ht="12.6" customHeight="1">
      <c r="A16" s="1656" t="s">
        <v>329</v>
      </c>
      <c r="B16" s="619" t="s">
        <v>313</v>
      </c>
      <c r="C16" s="620">
        <v>118347.85799999999</v>
      </c>
      <c r="D16" s="621">
        <v>120288.90300000001</v>
      </c>
      <c r="E16" s="622">
        <f t="shared" si="0"/>
        <v>-1.6136525910457531E-2</v>
      </c>
      <c r="F16" s="620">
        <v>1285635.5686192999</v>
      </c>
      <c r="G16" s="621">
        <v>1296396.0395425002</v>
      </c>
      <c r="H16" s="565"/>
      <c r="I16" s="1457"/>
      <c r="J16" s="1457"/>
      <c r="K16" s="526"/>
      <c r="L16" s="526"/>
      <c r="M16" s="526"/>
      <c r="N16" s="526"/>
    </row>
    <row r="17" spans="1:14" ht="12.6" customHeight="1">
      <c r="A17" s="1656"/>
      <c r="B17" s="623" t="s">
        <v>323</v>
      </c>
      <c r="C17" s="624">
        <v>419113.09100000001</v>
      </c>
      <c r="D17" s="625">
        <v>667160.28799999994</v>
      </c>
      <c r="E17" s="626">
        <f t="shared" si="0"/>
        <v>-0.37179550620974605</v>
      </c>
      <c r="F17" s="624">
        <v>2220263.1030000001</v>
      </c>
      <c r="G17" s="625">
        <v>3531486.7619999996</v>
      </c>
      <c r="H17" s="565"/>
      <c r="I17" s="526"/>
      <c r="J17" s="526"/>
      <c r="K17" s="526"/>
      <c r="L17" s="526"/>
      <c r="M17" s="526"/>
      <c r="N17" s="526"/>
    </row>
    <row r="18" spans="1:14" ht="12.6" customHeight="1">
      <c r="A18" s="1656"/>
      <c r="B18" s="623" t="s">
        <v>324</v>
      </c>
      <c r="C18" s="624">
        <v>73338.418999999994</v>
      </c>
      <c r="D18" s="625">
        <v>78231.986000000004</v>
      </c>
      <c r="E18" s="626">
        <f t="shared" si="0"/>
        <v>-6.2551997593414149E-2</v>
      </c>
      <c r="F18" s="624">
        <v>768097.7083266665</v>
      </c>
      <c r="G18" s="625">
        <v>819349.66670666658</v>
      </c>
      <c r="H18" s="565"/>
      <c r="I18" s="526"/>
      <c r="J18" s="526"/>
      <c r="K18" s="526"/>
      <c r="L18" s="526"/>
      <c r="M18" s="526"/>
      <c r="N18" s="526"/>
    </row>
    <row r="19" spans="1:14" ht="12.6" customHeight="1">
      <c r="A19" s="1656"/>
      <c r="B19" s="623" t="s">
        <v>325</v>
      </c>
      <c r="C19" s="624">
        <v>0</v>
      </c>
      <c r="D19" s="625">
        <v>0</v>
      </c>
      <c r="E19" s="627" t="e">
        <f t="shared" si="0"/>
        <v>#DIV/0!</v>
      </c>
      <c r="F19" s="624">
        <v>0</v>
      </c>
      <c r="G19" s="625">
        <v>0</v>
      </c>
      <c r="H19" s="565"/>
      <c r="I19" s="526"/>
      <c r="J19" s="526"/>
      <c r="K19" s="526"/>
      <c r="L19" s="526"/>
      <c r="M19" s="526"/>
      <c r="N19" s="526"/>
    </row>
    <row r="20" spans="1:14" ht="12.6" customHeight="1">
      <c r="A20" s="1656"/>
      <c r="B20" s="623" t="s">
        <v>326</v>
      </c>
      <c r="C20" s="624">
        <v>2892.1859999999997</v>
      </c>
      <c r="D20" s="625">
        <v>2623.085</v>
      </c>
      <c r="E20" s="626">
        <f t="shared" si="0"/>
        <v>0.10258950815547328</v>
      </c>
      <c r="F20" s="624">
        <v>12641.972078299999</v>
      </c>
      <c r="G20" s="625">
        <v>12163.186000000002</v>
      </c>
      <c r="H20" s="565"/>
      <c r="I20" s="526"/>
      <c r="J20" s="526"/>
      <c r="K20" s="526"/>
      <c r="L20" s="526"/>
      <c r="M20" s="526"/>
      <c r="N20" s="526"/>
    </row>
    <row r="21" spans="1:14" ht="12.6" customHeight="1">
      <c r="A21" s="1656"/>
      <c r="B21" s="623" t="s">
        <v>327</v>
      </c>
      <c r="C21" s="624">
        <v>0</v>
      </c>
      <c r="D21" s="625">
        <v>0</v>
      </c>
      <c r="E21" s="627" t="e">
        <f t="shared" si="0"/>
        <v>#DIV/0!</v>
      </c>
      <c r="F21" s="624">
        <v>0</v>
      </c>
      <c r="G21" s="625">
        <v>0</v>
      </c>
      <c r="H21" s="565"/>
      <c r="I21" s="526"/>
      <c r="J21" s="526"/>
      <c r="K21" s="526"/>
      <c r="L21" s="526"/>
      <c r="M21" s="526"/>
      <c r="N21" s="526"/>
    </row>
    <row r="22" spans="1:14" ht="12.6" customHeight="1">
      <c r="A22" s="1656"/>
      <c r="B22" s="623" t="s">
        <v>328</v>
      </c>
      <c r="C22" s="624">
        <v>0</v>
      </c>
      <c r="D22" s="625">
        <v>0</v>
      </c>
      <c r="E22" s="627" t="e">
        <f t="shared" si="0"/>
        <v>#DIV/0!</v>
      </c>
      <c r="F22" s="624">
        <v>0</v>
      </c>
      <c r="G22" s="625">
        <v>0</v>
      </c>
      <c r="H22" s="565"/>
      <c r="I22" s="526"/>
      <c r="J22" s="526"/>
      <c r="K22" s="526"/>
      <c r="L22" s="526"/>
      <c r="M22" s="526"/>
      <c r="N22" s="526"/>
    </row>
    <row r="23" spans="1:14" ht="12.6" customHeight="1">
      <c r="A23" s="1656"/>
      <c r="B23" s="73" t="s">
        <v>321</v>
      </c>
      <c r="C23" s="74">
        <f t="shared" ref="C23:D23" si="2">SUM(C16:C22)</f>
        <v>613691.554</v>
      </c>
      <c r="D23" s="75">
        <f t="shared" si="2"/>
        <v>868304.26199999999</v>
      </c>
      <c r="E23" s="76">
        <f t="shared" si="0"/>
        <v>-0.29322982639004941</v>
      </c>
      <c r="F23" s="74">
        <f t="shared" ref="F23:G23" si="3">SUM(F16:F22)</f>
        <v>4286638.3520242665</v>
      </c>
      <c r="G23" s="75">
        <f t="shared" si="3"/>
        <v>5659395.6542491661</v>
      </c>
      <c r="H23" s="565"/>
      <c r="I23" s="526"/>
      <c r="J23" s="526"/>
      <c r="K23" s="526"/>
      <c r="L23" s="526"/>
      <c r="M23" s="526"/>
      <c r="N23" s="526"/>
    </row>
    <row r="24" spans="1:14" ht="12.6" customHeight="1">
      <c r="A24" s="1656" t="s">
        <v>330</v>
      </c>
      <c r="B24" s="619" t="s">
        <v>313</v>
      </c>
      <c r="C24" s="620">
        <v>682.67000000000007</v>
      </c>
      <c r="D24" s="621">
        <v>523.26700000000005</v>
      </c>
      <c r="E24" s="622">
        <f t="shared" si="0"/>
        <v>0.30463033212489993</v>
      </c>
      <c r="F24" s="620">
        <v>7263.9949999999999</v>
      </c>
      <c r="G24" s="621">
        <v>5603.99</v>
      </c>
      <c r="H24" s="565"/>
      <c r="I24" s="526"/>
    </row>
    <row r="25" spans="1:14" ht="12.6" customHeight="1">
      <c r="A25" s="1656"/>
      <c r="B25" s="623" t="s">
        <v>323</v>
      </c>
      <c r="C25" s="624">
        <v>0</v>
      </c>
      <c r="D25" s="625">
        <v>0</v>
      </c>
      <c r="E25" s="627" t="e">
        <f t="shared" si="0"/>
        <v>#DIV/0!</v>
      </c>
      <c r="F25" s="624">
        <v>0</v>
      </c>
      <c r="G25" s="625">
        <v>0</v>
      </c>
      <c r="H25" s="565"/>
    </row>
    <row r="26" spans="1:14" ht="12.6" customHeight="1">
      <c r="A26" s="1656"/>
      <c r="B26" s="623" t="s">
        <v>324</v>
      </c>
      <c r="C26" s="624">
        <v>0</v>
      </c>
      <c r="D26" s="625">
        <v>0</v>
      </c>
      <c r="E26" s="627" t="e">
        <f t="shared" si="0"/>
        <v>#DIV/0!</v>
      </c>
      <c r="F26" s="624">
        <v>0</v>
      </c>
      <c r="G26" s="625">
        <v>0</v>
      </c>
      <c r="H26" s="565"/>
    </row>
    <row r="27" spans="1:14" ht="12.6" customHeight="1">
      <c r="A27" s="1656"/>
      <c r="B27" s="623" t="s">
        <v>325</v>
      </c>
      <c r="C27" s="624">
        <v>966807.35199999996</v>
      </c>
      <c r="D27" s="625">
        <v>1343534.6769999999</v>
      </c>
      <c r="E27" s="626">
        <f t="shared" si="0"/>
        <v>-0.28040015002902674</v>
      </c>
      <c r="F27" s="624">
        <v>2909747.777777778</v>
      </c>
      <c r="G27" s="625">
        <v>4065418.8888888885</v>
      </c>
      <c r="H27" s="565"/>
    </row>
    <row r="28" spans="1:14" ht="12.6" customHeight="1">
      <c r="A28" s="1656"/>
      <c r="B28" s="623" t="s">
        <v>326</v>
      </c>
      <c r="C28" s="624">
        <v>2591.5</v>
      </c>
      <c r="D28" s="625">
        <v>2183.6</v>
      </c>
      <c r="E28" s="626">
        <f t="shared" si="0"/>
        <v>0.18680161201685294</v>
      </c>
      <c r="F28" s="624">
        <v>11777.800000000001</v>
      </c>
      <c r="G28" s="625">
        <v>9591.2999999999993</v>
      </c>
      <c r="H28" s="565"/>
    </row>
    <row r="29" spans="1:14" ht="12.6" customHeight="1">
      <c r="A29" s="1656"/>
      <c r="B29" s="623" t="s">
        <v>327</v>
      </c>
      <c r="C29" s="624">
        <v>0</v>
      </c>
      <c r="D29" s="625">
        <v>0</v>
      </c>
      <c r="E29" s="627" t="e">
        <f t="shared" si="0"/>
        <v>#DIV/0!</v>
      </c>
      <c r="F29" s="624">
        <v>0</v>
      </c>
      <c r="G29" s="625">
        <v>0</v>
      </c>
      <c r="H29" s="565"/>
    </row>
    <row r="30" spans="1:14" ht="12.6" customHeight="1">
      <c r="A30" s="1656"/>
      <c r="B30" s="623" t="s">
        <v>328</v>
      </c>
      <c r="C30" s="624">
        <v>0</v>
      </c>
      <c r="D30" s="625">
        <v>0</v>
      </c>
      <c r="E30" s="627" t="e">
        <f t="shared" si="0"/>
        <v>#DIV/0!</v>
      </c>
      <c r="F30" s="624">
        <v>0</v>
      </c>
      <c r="G30" s="625">
        <v>0</v>
      </c>
      <c r="H30" s="565"/>
    </row>
    <row r="31" spans="1:14" ht="12.6" customHeight="1">
      <c r="A31" s="1656"/>
      <c r="B31" s="73" t="s">
        <v>321</v>
      </c>
      <c r="C31" s="74">
        <f t="shared" ref="C31:D31" si="4">SUM(C24:C30)</f>
        <v>970081.522</v>
      </c>
      <c r="D31" s="75">
        <f t="shared" si="4"/>
        <v>1346241.544</v>
      </c>
      <c r="E31" s="76">
        <f t="shared" si="0"/>
        <v>-0.2794149561618342</v>
      </c>
      <c r="F31" s="74">
        <f t="shared" ref="F31:G31" si="5">SUM(F24:F30)</f>
        <v>2928789.5727777779</v>
      </c>
      <c r="G31" s="75">
        <f t="shared" si="5"/>
        <v>4080614.1788888886</v>
      </c>
      <c r="H31" s="565"/>
    </row>
    <row r="32" spans="1:14" ht="12.6" customHeight="1">
      <c r="A32" s="1656" t="s">
        <v>331</v>
      </c>
      <c r="B32" s="619" t="s">
        <v>313</v>
      </c>
      <c r="C32" s="620">
        <v>3707.0669999999959</v>
      </c>
      <c r="D32" s="621">
        <v>9945.9340000000084</v>
      </c>
      <c r="E32" s="622">
        <f t="shared" si="0"/>
        <v>-0.62727814200255172</v>
      </c>
      <c r="F32" s="620">
        <v>40559.905271989111</v>
      </c>
      <c r="G32" s="621">
        <v>108223.98215999968</v>
      </c>
      <c r="H32" s="565"/>
    </row>
    <row r="33" spans="1:11" ht="12.6" customHeight="1">
      <c r="A33" s="1656"/>
      <c r="B33" s="623" t="s">
        <v>323</v>
      </c>
      <c r="C33" s="624">
        <v>0</v>
      </c>
      <c r="D33" s="625">
        <v>0</v>
      </c>
      <c r="E33" s="627" t="e">
        <f t="shared" si="0"/>
        <v>#DIV/0!</v>
      </c>
      <c r="F33" s="624">
        <v>0</v>
      </c>
      <c r="G33" s="625">
        <v>0</v>
      </c>
      <c r="H33" s="565"/>
    </row>
    <row r="34" spans="1:11" ht="12.6" customHeight="1">
      <c r="A34" s="1656"/>
      <c r="B34" s="623" t="s">
        <v>324</v>
      </c>
      <c r="C34" s="624">
        <v>0</v>
      </c>
      <c r="D34" s="625">
        <v>0</v>
      </c>
      <c r="E34" s="627" t="e">
        <f t="shared" si="0"/>
        <v>#DIV/0!</v>
      </c>
      <c r="F34" s="624">
        <v>0</v>
      </c>
      <c r="G34" s="625">
        <v>0</v>
      </c>
      <c r="H34" s="565"/>
    </row>
    <row r="35" spans="1:11" ht="12.6" customHeight="1">
      <c r="A35" s="1656"/>
      <c r="B35" s="623" t="s">
        <v>325</v>
      </c>
      <c r="C35" s="624">
        <v>0</v>
      </c>
      <c r="D35" s="625">
        <v>0</v>
      </c>
      <c r="E35" s="627" t="e">
        <f t="shared" si="0"/>
        <v>#DIV/0!</v>
      </c>
      <c r="F35" s="624">
        <v>0</v>
      </c>
      <c r="G35" s="625">
        <v>0</v>
      </c>
      <c r="H35" s="565"/>
    </row>
    <row r="36" spans="1:11" ht="12.6" customHeight="1">
      <c r="A36" s="1656"/>
      <c r="B36" s="623" t="s">
        <v>326</v>
      </c>
      <c r="C36" s="624">
        <v>0</v>
      </c>
      <c r="D36" s="625">
        <v>-1.4999999999872671E-2</v>
      </c>
      <c r="E36" s="627">
        <f t="shared" si="0"/>
        <v>-1</v>
      </c>
      <c r="F36" s="624">
        <v>0</v>
      </c>
      <c r="G36" s="625">
        <v>0</v>
      </c>
      <c r="H36" s="565"/>
    </row>
    <row r="37" spans="1:11" ht="12.6" customHeight="1">
      <c r="A37" s="1656"/>
      <c r="B37" s="623" t="s">
        <v>327</v>
      </c>
      <c r="C37" s="624">
        <v>0</v>
      </c>
      <c r="D37" s="625">
        <v>0</v>
      </c>
      <c r="E37" s="627" t="e">
        <f t="shared" si="0"/>
        <v>#DIV/0!</v>
      </c>
      <c r="F37" s="624">
        <v>0</v>
      </c>
      <c r="G37" s="625">
        <v>0</v>
      </c>
      <c r="H37" s="524"/>
      <c r="I37" s="526"/>
    </row>
    <row r="38" spans="1:11" ht="12.6" customHeight="1">
      <c r="A38" s="1656"/>
      <c r="B38" s="623" t="s">
        <v>328</v>
      </c>
      <c r="C38" s="624">
        <v>0</v>
      </c>
      <c r="D38" s="625">
        <v>0</v>
      </c>
      <c r="E38" s="627" t="e">
        <f t="shared" si="0"/>
        <v>#DIV/0!</v>
      </c>
      <c r="F38" s="624">
        <v>0</v>
      </c>
      <c r="G38" s="625">
        <v>0</v>
      </c>
      <c r="H38" s="524"/>
      <c r="I38" s="526"/>
    </row>
    <row r="39" spans="1:11" ht="12.6" customHeight="1">
      <c r="A39" s="1656"/>
      <c r="B39" s="73" t="s">
        <v>321</v>
      </c>
      <c r="C39" s="74">
        <f>SUM(C32:C38)</f>
        <v>3707.0669999999959</v>
      </c>
      <c r="D39" s="75">
        <f>SUM(D32:D38)</f>
        <v>9945.919000000009</v>
      </c>
      <c r="E39" s="76">
        <f t="shared" si="0"/>
        <v>-0.62727757987974841</v>
      </c>
      <c r="F39" s="74">
        <f t="shared" ref="F39:G39" si="6">SUM(F32:F38)</f>
        <v>40559.905271989111</v>
      </c>
      <c r="G39" s="75">
        <f t="shared" si="6"/>
        <v>108223.98215999968</v>
      </c>
      <c r="H39" s="524"/>
      <c r="I39" s="526"/>
      <c r="J39" s="612"/>
      <c r="K39" s="612"/>
    </row>
    <row r="40" spans="1:11" ht="12.6" customHeight="1">
      <c r="A40" s="610"/>
      <c r="B40" s="610"/>
      <c r="C40" s="610"/>
      <c r="D40" s="610"/>
      <c r="E40" s="611"/>
      <c r="F40" s="610"/>
      <c r="G40" s="610"/>
      <c r="H40" s="524"/>
      <c r="I40" s="526"/>
      <c r="J40" s="612"/>
      <c r="K40" s="612"/>
    </row>
    <row r="41" spans="1:11" ht="14.25" customHeight="1">
      <c r="A41" s="613"/>
      <c r="B41" s="613"/>
      <c r="C41" s="613"/>
      <c r="D41" s="613"/>
      <c r="E41" s="613"/>
      <c r="F41" s="613"/>
      <c r="G41" s="613"/>
      <c r="H41" s="524"/>
      <c r="I41" s="524"/>
      <c r="J41" s="612"/>
      <c r="K41" s="612"/>
    </row>
    <row r="42" spans="1:11" ht="13.5" customHeight="1">
      <c r="A42" s="1653" t="s">
        <v>378</v>
      </c>
      <c r="B42" s="1653"/>
      <c r="C42" s="1653"/>
      <c r="D42" s="1653"/>
      <c r="E42" s="1653"/>
      <c r="F42" s="1653"/>
      <c r="G42" s="1653"/>
    </row>
    <row r="43" spans="1:11" ht="9.9499999999999993" customHeight="1">
      <c r="A43" s="535"/>
      <c r="B43" s="535"/>
      <c r="C43" s="535"/>
      <c r="D43" s="535"/>
      <c r="E43" s="535"/>
      <c r="F43" s="535"/>
      <c r="G43" s="523"/>
    </row>
    <row r="44" spans="1:11" ht="9.9499999999999993" customHeight="1">
      <c r="A44" s="535"/>
      <c r="B44" s="535"/>
      <c r="E44" s="614"/>
      <c r="F44" s="615"/>
      <c r="G44" s="541"/>
    </row>
    <row r="45" spans="1:11" ht="9.9499999999999993" customHeight="1">
      <c r="A45" s="535"/>
      <c r="B45" s="535"/>
      <c r="D45" s="527">
        <f>C7</f>
        <v>2020</v>
      </c>
      <c r="E45" s="527">
        <f>D7</f>
        <v>2019</v>
      </c>
      <c r="F45" s="614"/>
      <c r="G45" s="545"/>
    </row>
    <row r="46" spans="1:11" ht="9.9499999999999993" customHeight="1">
      <c r="A46" s="535"/>
      <c r="B46" s="535"/>
      <c r="C46" s="616" t="str">
        <f>B8</f>
        <v>zemní plyn</v>
      </c>
      <c r="D46" s="527">
        <f t="shared" ref="D46:E46" si="7">C8</f>
        <v>122737.595</v>
      </c>
      <c r="E46" s="527">
        <f t="shared" si="7"/>
        <v>130758.10400000002</v>
      </c>
      <c r="F46" s="615"/>
      <c r="G46" s="541"/>
    </row>
    <row r="47" spans="1:11" ht="9.9499999999999993" customHeight="1">
      <c r="A47" s="535"/>
      <c r="B47" s="535"/>
      <c r="C47" s="616" t="str">
        <f t="shared" ref="C47:E52" si="8">B9</f>
        <v>koksárenský plyn</v>
      </c>
      <c r="D47" s="527">
        <f t="shared" si="8"/>
        <v>419113.09100000001</v>
      </c>
      <c r="E47" s="527">
        <f t="shared" si="8"/>
        <v>667160.28799999994</v>
      </c>
      <c r="F47" s="615"/>
      <c r="G47" s="541"/>
    </row>
    <row r="48" spans="1:11" ht="9.9499999999999993" customHeight="1">
      <c r="A48" s="535"/>
      <c r="B48" s="535"/>
      <c r="C48" s="616" t="str">
        <f t="shared" si="8"/>
        <v>degazační plyn</v>
      </c>
      <c r="D48" s="527">
        <f t="shared" si="8"/>
        <v>73338.418999999994</v>
      </c>
      <c r="E48" s="527">
        <f t="shared" si="8"/>
        <v>78231.986000000004</v>
      </c>
      <c r="F48" s="615"/>
      <c r="G48" s="541"/>
    </row>
    <row r="49" spans="1:12" ht="9.9499999999999993" customHeight="1">
      <c r="A49" s="535"/>
      <c r="B49" s="535"/>
      <c r="C49" s="616" t="str">
        <f t="shared" si="8"/>
        <v>generátorový plyn</v>
      </c>
      <c r="D49" s="527">
        <f t="shared" si="8"/>
        <v>966807.35199999996</v>
      </c>
      <c r="E49" s="527">
        <f t="shared" si="8"/>
        <v>1343534.6769999999</v>
      </c>
      <c r="F49" s="615"/>
      <c r="G49" s="541"/>
    </row>
    <row r="50" spans="1:12" s="533" customFormat="1" ht="9.9499999999999993" customHeight="1">
      <c r="A50" s="535"/>
      <c r="B50" s="535"/>
      <c r="C50" s="616" t="str">
        <f t="shared" si="8"/>
        <v>skládkový plyn</v>
      </c>
      <c r="D50" s="527">
        <f t="shared" si="8"/>
        <v>5483.6860000000006</v>
      </c>
      <c r="E50" s="527">
        <f t="shared" si="8"/>
        <v>4806.67</v>
      </c>
      <c r="F50" s="615"/>
      <c r="G50" s="541"/>
      <c r="I50" s="527"/>
      <c r="J50" s="527"/>
      <c r="K50" s="527"/>
      <c r="L50" s="527"/>
    </row>
    <row r="51" spans="1:12" s="533" customFormat="1" ht="9.9499999999999993" customHeight="1">
      <c r="A51" s="535"/>
      <c r="B51" s="535"/>
      <c r="C51" s="616" t="str">
        <f t="shared" si="8"/>
        <v>biometan</v>
      </c>
      <c r="D51" s="527">
        <f t="shared" si="8"/>
        <v>0</v>
      </c>
      <c r="E51" s="527">
        <f t="shared" si="8"/>
        <v>0</v>
      </c>
      <c r="F51" s="615"/>
      <c r="G51" s="541"/>
      <c r="I51" s="527"/>
      <c r="J51" s="527"/>
      <c r="K51" s="527"/>
      <c r="L51" s="527"/>
    </row>
    <row r="52" spans="1:12" s="533" customFormat="1" ht="9.9499999999999993" customHeight="1">
      <c r="A52" s="535"/>
      <c r="B52" s="535"/>
      <c r="C52" s="616" t="str">
        <f t="shared" si="8"/>
        <v>propan, butan a jejich směsi</v>
      </c>
      <c r="D52" s="527">
        <f t="shared" si="8"/>
        <v>0</v>
      </c>
      <c r="E52" s="527">
        <f t="shared" si="8"/>
        <v>0</v>
      </c>
      <c r="F52" s="615"/>
      <c r="G52" s="541"/>
      <c r="I52" s="527"/>
      <c r="J52" s="527"/>
      <c r="K52" s="527"/>
      <c r="L52" s="527"/>
    </row>
    <row r="53" spans="1:12" s="533" customFormat="1" ht="9.9499999999999993" customHeight="1">
      <c r="A53" s="535"/>
      <c r="B53" s="535"/>
      <c r="C53" s="616"/>
      <c r="D53" s="617"/>
      <c r="E53" s="614"/>
      <c r="F53" s="615"/>
      <c r="G53" s="541"/>
      <c r="I53" s="527"/>
      <c r="J53" s="527"/>
      <c r="K53" s="527"/>
      <c r="L53" s="527"/>
    </row>
    <row r="54" spans="1:12" s="533" customFormat="1" ht="9.9499999999999993" customHeight="1">
      <c r="A54" s="535"/>
      <c r="B54" s="535"/>
      <c r="C54" s="616"/>
      <c r="D54" s="617"/>
      <c r="E54" s="614"/>
      <c r="F54" s="615"/>
      <c r="G54" s="541"/>
      <c r="I54" s="527"/>
      <c r="J54" s="527"/>
      <c r="K54" s="527"/>
      <c r="L54" s="527"/>
    </row>
    <row r="55" spans="1:12" s="533" customFormat="1" ht="9.9499999999999993" customHeight="1">
      <c r="A55" s="535"/>
      <c r="B55" s="535"/>
      <c r="C55" s="616"/>
      <c r="D55" s="617"/>
      <c r="E55" s="614"/>
      <c r="F55" s="615"/>
      <c r="G55" s="541"/>
      <c r="I55" s="527"/>
      <c r="J55" s="527"/>
      <c r="K55" s="527"/>
      <c r="L55" s="527"/>
    </row>
    <row r="56" spans="1:12" s="533" customFormat="1" ht="9.9499999999999993" customHeight="1">
      <c r="A56" s="535"/>
      <c r="B56" s="535"/>
      <c r="C56" s="616"/>
      <c r="D56" s="617"/>
      <c r="E56" s="535"/>
      <c r="F56" s="535"/>
      <c r="G56" s="535"/>
      <c r="I56" s="527"/>
      <c r="J56" s="527"/>
      <c r="K56" s="527"/>
      <c r="L56" s="527"/>
    </row>
    <row r="57" spans="1:12" s="533" customFormat="1" ht="9.9499999999999993" customHeight="1">
      <c r="A57" s="535"/>
      <c r="B57" s="535"/>
      <c r="C57" s="616"/>
      <c r="D57" s="617"/>
      <c r="E57" s="535"/>
      <c r="F57" s="535"/>
      <c r="G57" s="535"/>
      <c r="I57" s="527"/>
      <c r="J57" s="527"/>
      <c r="K57" s="527"/>
      <c r="L57" s="527"/>
    </row>
    <row r="58" spans="1:12" s="533" customFormat="1" ht="9.9499999999999993" customHeight="1">
      <c r="A58" s="535"/>
      <c r="B58" s="535"/>
      <c r="C58" s="535"/>
      <c r="D58" s="535"/>
      <c r="E58" s="535"/>
      <c r="F58" s="535"/>
      <c r="G58" s="535"/>
      <c r="I58" s="527"/>
      <c r="J58" s="527"/>
      <c r="K58" s="527"/>
      <c r="L58" s="527"/>
    </row>
    <row r="59" spans="1:12" s="533" customFormat="1" ht="9.9499999999999993" customHeight="1">
      <c r="A59" s="535"/>
      <c r="B59" s="535"/>
      <c r="C59" s="535"/>
      <c r="D59" s="535"/>
      <c r="E59" s="535"/>
      <c r="F59" s="535"/>
      <c r="G59" s="535"/>
      <c r="I59" s="527"/>
      <c r="J59" s="527"/>
      <c r="K59" s="527"/>
      <c r="L59" s="527"/>
    </row>
    <row r="60" spans="1:12" s="533" customFormat="1" ht="9.9499999999999993" customHeight="1">
      <c r="A60" s="560"/>
      <c r="B60" s="560"/>
      <c r="C60" s="560"/>
      <c r="D60" s="560"/>
      <c r="E60" s="560"/>
      <c r="F60" s="560"/>
      <c r="G60" s="560"/>
      <c r="I60" s="527"/>
      <c r="J60" s="527"/>
      <c r="K60" s="527"/>
      <c r="L60" s="527"/>
    </row>
    <row r="61" spans="1:12" s="533" customFormat="1" ht="16.5" customHeight="1">
      <c r="B61" s="560"/>
      <c r="C61" s="560"/>
      <c r="D61" s="560"/>
      <c r="E61" s="560"/>
      <c r="F61" s="560"/>
      <c r="G61" s="560"/>
      <c r="I61" s="527"/>
      <c r="J61" s="527"/>
      <c r="K61" s="527"/>
      <c r="L61" s="527"/>
    </row>
    <row r="62" spans="1:12" s="533" customFormat="1" ht="9.9499999999999993" customHeight="1">
      <c r="A62" s="560"/>
      <c r="B62" s="560"/>
      <c r="C62" s="560"/>
      <c r="D62" s="560"/>
      <c r="E62" s="560"/>
      <c r="F62" s="560"/>
      <c r="G62" s="560"/>
      <c r="I62" s="527"/>
      <c r="J62" s="527"/>
      <c r="K62" s="527"/>
      <c r="L62" s="527"/>
    </row>
    <row r="63" spans="1:12" s="533" customFormat="1" ht="9.9499999999999993" customHeight="1">
      <c r="A63" s="618"/>
      <c r="B63" s="618"/>
      <c r="C63" s="618"/>
      <c r="D63" s="618"/>
      <c r="E63" s="618"/>
      <c r="F63" s="618"/>
      <c r="G63" s="618"/>
      <c r="I63" s="527"/>
      <c r="J63" s="527"/>
      <c r="K63" s="527"/>
      <c r="L63" s="527"/>
    </row>
    <row r="64" spans="1:12" s="533" customFormat="1" ht="9.9499999999999993" customHeight="1">
      <c r="A64" s="535"/>
      <c r="B64" s="535"/>
      <c r="C64" s="535"/>
      <c r="D64" s="535"/>
      <c r="E64" s="535"/>
      <c r="F64" s="535"/>
      <c r="G64" s="535"/>
      <c r="I64" s="527"/>
      <c r="J64" s="527"/>
      <c r="K64" s="527"/>
      <c r="L64" s="527"/>
    </row>
    <row r="65" spans="1:12" s="533" customFormat="1" ht="18" customHeight="1">
      <c r="A65" s="1651" t="s">
        <v>543</v>
      </c>
      <c r="B65" s="1651"/>
      <c r="C65" s="1651"/>
      <c r="D65" s="1651"/>
      <c r="E65" s="1651"/>
      <c r="F65" s="1651"/>
      <c r="G65" s="1651"/>
      <c r="I65" s="527"/>
      <c r="J65" s="527"/>
      <c r="K65" s="527"/>
      <c r="L65" s="527"/>
    </row>
    <row r="66" spans="1:12" ht="14.25" customHeight="1">
      <c r="A66" s="1651"/>
      <c r="B66" s="1651"/>
      <c r="C66" s="1651"/>
      <c r="D66" s="1651"/>
      <c r="E66" s="1651"/>
      <c r="F66" s="1651"/>
      <c r="G66" s="1651"/>
    </row>
    <row r="67" spans="1:12">
      <c r="A67" s="618"/>
      <c r="B67" s="618"/>
      <c r="C67" s="618"/>
      <c r="D67" s="618"/>
      <c r="E67" s="618"/>
      <c r="F67" s="618"/>
      <c r="G67" s="618"/>
    </row>
    <row r="68" spans="1:12">
      <c r="A68" s="534"/>
      <c r="B68" s="534"/>
      <c r="C68" s="534"/>
      <c r="D68" s="534"/>
      <c r="E68" s="534"/>
      <c r="F68" s="534"/>
      <c r="G68" s="534"/>
    </row>
    <row r="69" spans="1:12">
      <c r="A69" s="534"/>
      <c r="B69" s="534"/>
      <c r="C69" s="534"/>
      <c r="D69" s="534"/>
      <c r="E69" s="534"/>
      <c r="F69" s="534"/>
      <c r="G69" s="534"/>
    </row>
    <row r="70" spans="1:12">
      <c r="A70" s="534"/>
      <c r="B70" s="534"/>
      <c r="C70" s="534"/>
      <c r="D70" s="534"/>
      <c r="E70" s="534"/>
      <c r="F70" s="534"/>
      <c r="G70" s="534"/>
    </row>
    <row r="71" spans="1:12">
      <c r="A71" s="534"/>
      <c r="B71" s="534"/>
      <c r="C71" s="534"/>
      <c r="D71" s="534"/>
      <c r="E71" s="534"/>
      <c r="F71" s="534"/>
      <c r="G71" s="534"/>
    </row>
    <row r="72" spans="1:12">
      <c r="A72" s="534"/>
      <c r="B72" s="534"/>
      <c r="C72" s="534"/>
      <c r="D72" s="534"/>
      <c r="E72" s="534"/>
      <c r="F72" s="534"/>
      <c r="G72" s="534"/>
    </row>
    <row r="73" spans="1:12">
      <c r="A73" s="534"/>
      <c r="B73" s="534"/>
      <c r="C73" s="534"/>
      <c r="D73" s="534"/>
      <c r="E73" s="534"/>
      <c r="F73" s="534"/>
      <c r="G73" s="534"/>
    </row>
    <row r="74" spans="1:12">
      <c r="A74" s="534"/>
      <c r="B74" s="534"/>
      <c r="C74" s="534"/>
      <c r="D74" s="534"/>
      <c r="E74" s="534"/>
      <c r="F74" s="534"/>
      <c r="G74" s="534"/>
    </row>
    <row r="75" spans="1:12">
      <c r="A75" s="534"/>
      <c r="B75" s="534"/>
      <c r="C75" s="534"/>
      <c r="D75" s="534"/>
      <c r="E75" s="534"/>
      <c r="F75" s="534"/>
      <c r="G75" s="534"/>
    </row>
  </sheetData>
  <mergeCells count="12">
    <mergeCell ref="A65:G66"/>
    <mergeCell ref="A1:G1"/>
    <mergeCell ref="A42:G42"/>
    <mergeCell ref="C6:D6"/>
    <mergeCell ref="F6:G6"/>
    <mergeCell ref="A8:A15"/>
    <mergeCell ref="A16:A23"/>
    <mergeCell ref="A24:A31"/>
    <mergeCell ref="A3:F3"/>
    <mergeCell ref="A32:A39"/>
    <mergeCell ref="A5:G5"/>
    <mergeCell ref="E6:E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6"/>
  <dimension ref="A1:U54"/>
  <sheetViews>
    <sheetView showGridLines="0" zoomScaleNormal="100" zoomScaleSheetLayoutView="100" workbookViewId="0"/>
  </sheetViews>
  <sheetFormatPr defaultRowHeight="12.75"/>
  <cols>
    <col min="1" max="1" width="12.5703125" style="527" customWidth="1"/>
    <col min="2" max="10" width="13.7109375" style="527" customWidth="1"/>
    <col min="11" max="11" width="16.7109375" style="533" customWidth="1"/>
    <col min="12" max="242" width="9.140625" style="527"/>
    <col min="243" max="243" width="20.7109375" style="527" customWidth="1"/>
    <col min="244" max="253" width="10.7109375" style="527" customWidth="1"/>
    <col min="254" max="255" width="2.7109375" style="527" customWidth="1"/>
    <col min="256" max="498" width="9.140625" style="527"/>
    <col min="499" max="499" width="20.7109375" style="527" customWidth="1"/>
    <col min="500" max="509" width="10.7109375" style="527" customWidth="1"/>
    <col min="510" max="511" width="2.7109375" style="527" customWidth="1"/>
    <col min="512" max="754" width="9.140625" style="527"/>
    <col min="755" max="755" width="20.7109375" style="527" customWidth="1"/>
    <col min="756" max="765" width="10.7109375" style="527" customWidth="1"/>
    <col min="766" max="767" width="2.7109375" style="527" customWidth="1"/>
    <col min="768" max="1010" width="9.140625" style="527"/>
    <col min="1011" max="1011" width="20.7109375" style="527" customWidth="1"/>
    <col min="1012" max="1021" width="10.7109375" style="527" customWidth="1"/>
    <col min="1022" max="1023" width="2.7109375" style="527" customWidth="1"/>
    <col min="1024" max="1266" width="9.140625" style="527"/>
    <col min="1267" max="1267" width="20.7109375" style="527" customWidth="1"/>
    <col min="1268" max="1277" width="10.7109375" style="527" customWidth="1"/>
    <col min="1278" max="1279" width="2.7109375" style="527" customWidth="1"/>
    <col min="1280" max="1522" width="9.140625" style="527"/>
    <col min="1523" max="1523" width="20.7109375" style="527" customWidth="1"/>
    <col min="1524" max="1533" width="10.7109375" style="527" customWidth="1"/>
    <col min="1534" max="1535" width="2.7109375" style="527" customWidth="1"/>
    <col min="1536" max="1778" width="9.140625" style="527"/>
    <col min="1779" max="1779" width="20.7109375" style="527" customWidth="1"/>
    <col min="1780" max="1789" width="10.7109375" style="527" customWidth="1"/>
    <col min="1790" max="1791" width="2.7109375" style="527" customWidth="1"/>
    <col min="1792" max="2034" width="9.140625" style="527"/>
    <col min="2035" max="2035" width="20.7109375" style="527" customWidth="1"/>
    <col min="2036" max="2045" width="10.7109375" style="527" customWidth="1"/>
    <col min="2046" max="2047" width="2.7109375" style="527" customWidth="1"/>
    <col min="2048" max="2290" width="9.140625" style="527"/>
    <col min="2291" max="2291" width="20.7109375" style="527" customWidth="1"/>
    <col min="2292" max="2301" width="10.7109375" style="527" customWidth="1"/>
    <col min="2302" max="2303" width="2.7109375" style="527" customWidth="1"/>
    <col min="2304" max="2546" width="9.140625" style="527"/>
    <col min="2547" max="2547" width="20.7109375" style="527" customWidth="1"/>
    <col min="2548" max="2557" width="10.7109375" style="527" customWidth="1"/>
    <col min="2558" max="2559" width="2.7109375" style="527" customWidth="1"/>
    <col min="2560" max="2802" width="9.140625" style="527"/>
    <col min="2803" max="2803" width="20.7109375" style="527" customWidth="1"/>
    <col min="2804" max="2813" width="10.7109375" style="527" customWidth="1"/>
    <col min="2814" max="2815" width="2.7109375" style="527" customWidth="1"/>
    <col min="2816" max="3058" width="9.140625" style="527"/>
    <col min="3059" max="3059" width="20.7109375" style="527" customWidth="1"/>
    <col min="3060" max="3069" width="10.7109375" style="527" customWidth="1"/>
    <col min="3070" max="3071" width="2.7109375" style="527" customWidth="1"/>
    <col min="3072" max="3314" width="9.140625" style="527"/>
    <col min="3315" max="3315" width="20.7109375" style="527" customWidth="1"/>
    <col min="3316" max="3325" width="10.7109375" style="527" customWidth="1"/>
    <col min="3326" max="3327" width="2.7109375" style="527" customWidth="1"/>
    <col min="3328" max="3570" width="9.140625" style="527"/>
    <col min="3571" max="3571" width="20.7109375" style="527" customWidth="1"/>
    <col min="3572" max="3581" width="10.7109375" style="527" customWidth="1"/>
    <col min="3582" max="3583" width="2.7109375" style="527" customWidth="1"/>
    <col min="3584" max="3826" width="9.140625" style="527"/>
    <col min="3827" max="3827" width="20.7109375" style="527" customWidth="1"/>
    <col min="3828" max="3837" width="10.7109375" style="527" customWidth="1"/>
    <col min="3838" max="3839" width="2.7109375" style="527" customWidth="1"/>
    <col min="3840" max="4082" width="9.140625" style="527"/>
    <col min="4083" max="4083" width="20.7109375" style="527" customWidth="1"/>
    <col min="4084" max="4093" width="10.7109375" style="527" customWidth="1"/>
    <col min="4094" max="4095" width="2.7109375" style="527" customWidth="1"/>
    <col min="4096" max="4338" width="9.140625" style="527"/>
    <col min="4339" max="4339" width="20.7109375" style="527" customWidth="1"/>
    <col min="4340" max="4349" width="10.7109375" style="527" customWidth="1"/>
    <col min="4350" max="4351" width="2.7109375" style="527" customWidth="1"/>
    <col min="4352" max="4594" width="9.140625" style="527"/>
    <col min="4595" max="4595" width="20.7109375" style="527" customWidth="1"/>
    <col min="4596" max="4605" width="10.7109375" style="527" customWidth="1"/>
    <col min="4606" max="4607" width="2.7109375" style="527" customWidth="1"/>
    <col min="4608" max="4850" width="9.140625" style="527"/>
    <col min="4851" max="4851" width="20.7109375" style="527" customWidth="1"/>
    <col min="4852" max="4861" width="10.7109375" style="527" customWidth="1"/>
    <col min="4862" max="4863" width="2.7109375" style="527" customWidth="1"/>
    <col min="4864" max="5106" width="9.140625" style="527"/>
    <col min="5107" max="5107" width="20.7109375" style="527" customWidth="1"/>
    <col min="5108" max="5117" width="10.7109375" style="527" customWidth="1"/>
    <col min="5118" max="5119" width="2.7109375" style="527" customWidth="1"/>
    <col min="5120" max="5362" width="9.140625" style="527"/>
    <col min="5363" max="5363" width="20.7109375" style="527" customWidth="1"/>
    <col min="5364" max="5373" width="10.7109375" style="527" customWidth="1"/>
    <col min="5374" max="5375" width="2.7109375" style="527" customWidth="1"/>
    <col min="5376" max="5618" width="9.140625" style="527"/>
    <col min="5619" max="5619" width="20.7109375" style="527" customWidth="1"/>
    <col min="5620" max="5629" width="10.7109375" style="527" customWidth="1"/>
    <col min="5630" max="5631" width="2.7109375" style="527" customWidth="1"/>
    <col min="5632" max="5874" width="9.140625" style="527"/>
    <col min="5875" max="5875" width="20.7109375" style="527" customWidth="1"/>
    <col min="5876" max="5885" width="10.7109375" style="527" customWidth="1"/>
    <col min="5886" max="5887" width="2.7109375" style="527" customWidth="1"/>
    <col min="5888" max="6130" width="9.140625" style="527"/>
    <col min="6131" max="6131" width="20.7109375" style="527" customWidth="1"/>
    <col min="6132" max="6141" width="10.7109375" style="527" customWidth="1"/>
    <col min="6142" max="6143" width="2.7109375" style="527" customWidth="1"/>
    <col min="6144" max="6386" width="9.140625" style="527"/>
    <col min="6387" max="6387" width="20.7109375" style="527" customWidth="1"/>
    <col min="6388" max="6397" width="10.7109375" style="527" customWidth="1"/>
    <col min="6398" max="6399" width="2.7109375" style="527" customWidth="1"/>
    <col min="6400" max="6642" width="9.140625" style="527"/>
    <col min="6643" max="6643" width="20.7109375" style="527" customWidth="1"/>
    <col min="6644" max="6653" width="10.7109375" style="527" customWidth="1"/>
    <col min="6654" max="6655" width="2.7109375" style="527" customWidth="1"/>
    <col min="6656" max="6898" width="9.140625" style="527"/>
    <col min="6899" max="6899" width="20.7109375" style="527" customWidth="1"/>
    <col min="6900" max="6909" width="10.7109375" style="527" customWidth="1"/>
    <col min="6910" max="6911" width="2.7109375" style="527" customWidth="1"/>
    <col min="6912" max="7154" width="9.140625" style="527"/>
    <col min="7155" max="7155" width="20.7109375" style="527" customWidth="1"/>
    <col min="7156" max="7165" width="10.7109375" style="527" customWidth="1"/>
    <col min="7166" max="7167" width="2.7109375" style="527" customWidth="1"/>
    <col min="7168" max="7410" width="9.140625" style="527"/>
    <col min="7411" max="7411" width="20.7109375" style="527" customWidth="1"/>
    <col min="7412" max="7421" width="10.7109375" style="527" customWidth="1"/>
    <col min="7422" max="7423" width="2.7109375" style="527" customWidth="1"/>
    <col min="7424" max="7666" width="9.140625" style="527"/>
    <col min="7667" max="7667" width="20.7109375" style="527" customWidth="1"/>
    <col min="7668" max="7677" width="10.7109375" style="527" customWidth="1"/>
    <col min="7678" max="7679" width="2.7109375" style="527" customWidth="1"/>
    <col min="7680" max="7922" width="9.140625" style="527"/>
    <col min="7923" max="7923" width="20.7109375" style="527" customWidth="1"/>
    <col min="7924" max="7933" width="10.7109375" style="527" customWidth="1"/>
    <col min="7934" max="7935" width="2.7109375" style="527" customWidth="1"/>
    <col min="7936" max="8178" width="9.140625" style="527"/>
    <col min="8179" max="8179" width="20.7109375" style="527" customWidth="1"/>
    <col min="8180" max="8189" width="10.7109375" style="527" customWidth="1"/>
    <col min="8190" max="8191" width="2.7109375" style="527" customWidth="1"/>
    <col min="8192" max="8434" width="9.140625" style="527"/>
    <col min="8435" max="8435" width="20.7109375" style="527" customWidth="1"/>
    <col min="8436" max="8445" width="10.7109375" style="527" customWidth="1"/>
    <col min="8446" max="8447" width="2.7109375" style="527" customWidth="1"/>
    <col min="8448" max="8690" width="9.140625" style="527"/>
    <col min="8691" max="8691" width="20.7109375" style="527" customWidth="1"/>
    <col min="8692" max="8701" width="10.7109375" style="527" customWidth="1"/>
    <col min="8702" max="8703" width="2.7109375" style="527" customWidth="1"/>
    <col min="8704" max="8946" width="9.140625" style="527"/>
    <col min="8947" max="8947" width="20.7109375" style="527" customWidth="1"/>
    <col min="8948" max="8957" width="10.7109375" style="527" customWidth="1"/>
    <col min="8958" max="8959" width="2.7109375" style="527" customWidth="1"/>
    <col min="8960" max="9202" width="9.140625" style="527"/>
    <col min="9203" max="9203" width="20.7109375" style="527" customWidth="1"/>
    <col min="9204" max="9213" width="10.7109375" style="527" customWidth="1"/>
    <col min="9214" max="9215" width="2.7109375" style="527" customWidth="1"/>
    <col min="9216" max="9458" width="9.140625" style="527"/>
    <col min="9459" max="9459" width="20.7109375" style="527" customWidth="1"/>
    <col min="9460" max="9469" width="10.7109375" style="527" customWidth="1"/>
    <col min="9470" max="9471" width="2.7109375" style="527" customWidth="1"/>
    <col min="9472" max="9714" width="9.140625" style="527"/>
    <col min="9715" max="9715" width="20.7109375" style="527" customWidth="1"/>
    <col min="9716" max="9725" width="10.7109375" style="527" customWidth="1"/>
    <col min="9726" max="9727" width="2.7109375" style="527" customWidth="1"/>
    <col min="9728" max="9970" width="9.140625" style="527"/>
    <col min="9971" max="9971" width="20.7109375" style="527" customWidth="1"/>
    <col min="9972" max="9981" width="10.7109375" style="527" customWidth="1"/>
    <col min="9982" max="9983" width="2.7109375" style="527" customWidth="1"/>
    <col min="9984" max="10226" width="9.140625" style="527"/>
    <col min="10227" max="10227" width="20.7109375" style="527" customWidth="1"/>
    <col min="10228" max="10237" width="10.7109375" style="527" customWidth="1"/>
    <col min="10238" max="10239" width="2.7109375" style="527" customWidth="1"/>
    <col min="10240" max="10482" width="9.140625" style="527"/>
    <col min="10483" max="10483" width="20.7109375" style="527" customWidth="1"/>
    <col min="10484" max="10493" width="10.7109375" style="527" customWidth="1"/>
    <col min="10494" max="10495" width="2.7109375" style="527" customWidth="1"/>
    <col min="10496" max="10738" width="9.140625" style="527"/>
    <col min="10739" max="10739" width="20.7109375" style="527" customWidth="1"/>
    <col min="10740" max="10749" width="10.7109375" style="527" customWidth="1"/>
    <col min="10750" max="10751" width="2.7109375" style="527" customWidth="1"/>
    <col min="10752" max="10994" width="9.140625" style="527"/>
    <col min="10995" max="10995" width="20.7109375" style="527" customWidth="1"/>
    <col min="10996" max="11005" width="10.7109375" style="527" customWidth="1"/>
    <col min="11006" max="11007" width="2.7109375" style="527" customWidth="1"/>
    <col min="11008" max="11250" width="9.140625" style="527"/>
    <col min="11251" max="11251" width="20.7109375" style="527" customWidth="1"/>
    <col min="11252" max="11261" width="10.7109375" style="527" customWidth="1"/>
    <col min="11262" max="11263" width="2.7109375" style="527" customWidth="1"/>
    <col min="11264" max="11506" width="9.140625" style="527"/>
    <col min="11507" max="11507" width="20.7109375" style="527" customWidth="1"/>
    <col min="11508" max="11517" width="10.7109375" style="527" customWidth="1"/>
    <col min="11518" max="11519" width="2.7109375" style="527" customWidth="1"/>
    <col min="11520" max="11762" width="9.140625" style="527"/>
    <col min="11763" max="11763" width="20.7109375" style="527" customWidth="1"/>
    <col min="11764" max="11773" width="10.7109375" style="527" customWidth="1"/>
    <col min="11774" max="11775" width="2.7109375" style="527" customWidth="1"/>
    <col min="11776" max="12018" width="9.140625" style="527"/>
    <col min="12019" max="12019" width="20.7109375" style="527" customWidth="1"/>
    <col min="12020" max="12029" width="10.7109375" style="527" customWidth="1"/>
    <col min="12030" max="12031" width="2.7109375" style="527" customWidth="1"/>
    <col min="12032" max="12274" width="9.140625" style="527"/>
    <col min="12275" max="12275" width="20.7109375" style="527" customWidth="1"/>
    <col min="12276" max="12285" width="10.7109375" style="527" customWidth="1"/>
    <col min="12286" max="12287" width="2.7109375" style="527" customWidth="1"/>
    <col min="12288" max="12530" width="9.140625" style="527"/>
    <col min="12531" max="12531" width="20.7109375" style="527" customWidth="1"/>
    <col min="12532" max="12541" width="10.7109375" style="527" customWidth="1"/>
    <col min="12542" max="12543" width="2.7109375" style="527" customWidth="1"/>
    <col min="12544" max="12786" width="9.140625" style="527"/>
    <col min="12787" max="12787" width="20.7109375" style="527" customWidth="1"/>
    <col min="12788" max="12797" width="10.7109375" style="527" customWidth="1"/>
    <col min="12798" max="12799" width="2.7109375" style="527" customWidth="1"/>
    <col min="12800" max="13042" width="9.140625" style="527"/>
    <col min="13043" max="13043" width="20.7109375" style="527" customWidth="1"/>
    <col min="13044" max="13053" width="10.7109375" style="527" customWidth="1"/>
    <col min="13054" max="13055" width="2.7109375" style="527" customWidth="1"/>
    <col min="13056" max="13298" width="9.140625" style="527"/>
    <col min="13299" max="13299" width="20.7109375" style="527" customWidth="1"/>
    <col min="13300" max="13309" width="10.7109375" style="527" customWidth="1"/>
    <col min="13310" max="13311" width="2.7109375" style="527" customWidth="1"/>
    <col min="13312" max="13554" width="9.140625" style="527"/>
    <col min="13555" max="13555" width="20.7109375" style="527" customWidth="1"/>
    <col min="13556" max="13565" width="10.7109375" style="527" customWidth="1"/>
    <col min="13566" max="13567" width="2.7109375" style="527" customWidth="1"/>
    <col min="13568" max="13810" width="9.140625" style="527"/>
    <col min="13811" max="13811" width="20.7109375" style="527" customWidth="1"/>
    <col min="13812" max="13821" width="10.7109375" style="527" customWidth="1"/>
    <col min="13822" max="13823" width="2.7109375" style="527" customWidth="1"/>
    <col min="13824" max="14066" width="9.140625" style="527"/>
    <col min="14067" max="14067" width="20.7109375" style="527" customWidth="1"/>
    <col min="14068" max="14077" width="10.7109375" style="527" customWidth="1"/>
    <col min="14078" max="14079" width="2.7109375" style="527" customWidth="1"/>
    <col min="14080" max="14322" width="9.140625" style="527"/>
    <col min="14323" max="14323" width="20.7109375" style="527" customWidth="1"/>
    <col min="14324" max="14333" width="10.7109375" style="527" customWidth="1"/>
    <col min="14334" max="14335" width="2.7109375" style="527" customWidth="1"/>
    <col min="14336" max="14578" width="9.140625" style="527"/>
    <col min="14579" max="14579" width="20.7109375" style="527" customWidth="1"/>
    <col min="14580" max="14589" width="10.7109375" style="527" customWidth="1"/>
    <col min="14590" max="14591" width="2.7109375" style="527" customWidth="1"/>
    <col min="14592" max="14834" width="9.140625" style="527"/>
    <col min="14835" max="14835" width="20.7109375" style="527" customWidth="1"/>
    <col min="14836" max="14845" width="10.7109375" style="527" customWidth="1"/>
    <col min="14846" max="14847" width="2.7109375" style="527" customWidth="1"/>
    <col min="14848" max="15090" width="9.140625" style="527"/>
    <col min="15091" max="15091" width="20.7109375" style="527" customWidth="1"/>
    <col min="15092" max="15101" width="10.7109375" style="527" customWidth="1"/>
    <col min="15102" max="15103" width="2.7109375" style="527" customWidth="1"/>
    <col min="15104" max="15346" width="9.140625" style="527"/>
    <col min="15347" max="15347" width="20.7109375" style="527" customWidth="1"/>
    <col min="15348" max="15357" width="10.7109375" style="527" customWidth="1"/>
    <col min="15358" max="15359" width="2.7109375" style="527" customWidth="1"/>
    <col min="15360" max="15602" width="9.140625" style="527"/>
    <col min="15603" max="15603" width="20.7109375" style="527" customWidth="1"/>
    <col min="15604" max="15613" width="10.7109375" style="527" customWidth="1"/>
    <col min="15614" max="15615" width="2.7109375" style="527" customWidth="1"/>
    <col min="15616" max="15858" width="9.140625" style="527"/>
    <col min="15859" max="15859" width="20.7109375" style="527" customWidth="1"/>
    <col min="15860" max="15869" width="10.7109375" style="527" customWidth="1"/>
    <col min="15870" max="15871" width="2.7109375" style="527" customWidth="1"/>
    <col min="15872" max="16114" width="9.140625" style="527"/>
    <col min="16115" max="16115" width="20.7109375" style="527" customWidth="1"/>
    <col min="16116" max="16125" width="10.7109375" style="527" customWidth="1"/>
    <col min="16126" max="16127" width="2.7109375" style="527" customWidth="1"/>
    <col min="16128" max="16383" width="9.140625" style="527"/>
    <col min="16384" max="16384" width="9.140625" style="527" customWidth="1"/>
  </cols>
  <sheetData>
    <row r="1" spans="1:21" ht="18" customHeight="1">
      <c r="A1" s="568" t="s">
        <v>444</v>
      </c>
      <c r="B1" s="568"/>
      <c r="C1" s="568"/>
      <c r="D1" s="568"/>
      <c r="E1" s="568"/>
      <c r="F1" s="568"/>
      <c r="G1" s="568"/>
      <c r="H1" s="568"/>
      <c r="I1" s="568"/>
      <c r="J1" s="569"/>
    </row>
    <row r="2" spans="1:21" ht="5.0999999999999996" customHeight="1">
      <c r="A2" s="571"/>
      <c r="B2" s="572"/>
      <c r="C2" s="570"/>
      <c r="D2" s="570"/>
      <c r="E2" s="570"/>
      <c r="F2" s="570"/>
      <c r="G2" s="570"/>
      <c r="H2" s="570"/>
      <c r="I2" s="570"/>
      <c r="J2" s="570"/>
    </row>
    <row r="3" spans="1:21" ht="21.75" customHeight="1">
      <c r="A3" s="1629" t="s">
        <v>497</v>
      </c>
      <c r="B3" s="1630"/>
      <c r="C3" s="1630"/>
      <c r="D3" s="1630"/>
      <c r="E3" s="1630"/>
      <c r="F3" s="1630"/>
      <c r="G3" s="1630"/>
      <c r="H3" s="1630"/>
      <c r="I3" s="1630"/>
      <c r="J3" s="1631"/>
    </row>
    <row r="4" spans="1:21" ht="21" customHeight="1">
      <c r="A4" s="66"/>
      <c r="B4" s="77"/>
      <c r="C4" s="1640" t="s">
        <v>383</v>
      </c>
      <c r="D4" s="1641"/>
      <c r="E4" s="1641"/>
      <c r="F4" s="1642"/>
      <c r="G4" s="1641" t="s">
        <v>49</v>
      </c>
      <c r="H4" s="1641"/>
      <c r="I4" s="1641"/>
      <c r="J4" s="1643"/>
    </row>
    <row r="5" spans="1:21" ht="65.25" customHeight="1">
      <c r="A5" s="59" t="s">
        <v>278</v>
      </c>
      <c r="B5" s="59" t="s">
        <v>281</v>
      </c>
      <c r="C5" s="78" t="s">
        <v>277</v>
      </c>
      <c r="D5" s="78" t="s">
        <v>282</v>
      </c>
      <c r="E5" s="78" t="s">
        <v>283</v>
      </c>
      <c r="F5" s="80" t="s">
        <v>80</v>
      </c>
      <c r="G5" s="79" t="str">
        <f>C5</f>
        <v>Celková výroba plynu 
včetně ztrát a vlastní spotřeby plynu</v>
      </c>
      <c r="H5" s="78" t="str">
        <f>D5</f>
        <v>Dodávka plynu 
z výrobny 
do distribuční soustavy</v>
      </c>
      <c r="I5" s="78" t="str">
        <f>E5</f>
        <v>Dodávka plynu 
z výrobny 
 zákazníkům připojených přímo na výrobnu plynu</v>
      </c>
      <c r="J5" s="78" t="str">
        <f>F5</f>
        <v>Vlastní spotřeba výrobců plynu</v>
      </c>
      <c r="K5" s="565"/>
    </row>
    <row r="6" spans="1:21" ht="12" customHeight="1">
      <c r="A6" s="573">
        <v>2011</v>
      </c>
      <c r="B6" s="574">
        <v>5</v>
      </c>
      <c r="C6" s="631">
        <v>145.66999999999999</v>
      </c>
      <c r="D6" s="631">
        <v>135.15926900000002</v>
      </c>
      <c r="E6" s="631">
        <v>0</v>
      </c>
      <c r="F6" s="632">
        <v>10.510730999999964</v>
      </c>
      <c r="G6" s="633">
        <v>1567.568</v>
      </c>
      <c r="H6" s="631">
        <v>1452.9396250000002</v>
      </c>
      <c r="I6" s="631">
        <v>0</v>
      </c>
      <c r="J6" s="631">
        <v>114.62837499999978</v>
      </c>
      <c r="K6" s="524"/>
      <c r="L6" s="526"/>
    </row>
    <row r="7" spans="1:21" ht="12" customHeight="1">
      <c r="A7" s="585">
        <v>2012</v>
      </c>
      <c r="B7" s="586">
        <v>5</v>
      </c>
      <c r="C7" s="634">
        <v>167.21199999999999</v>
      </c>
      <c r="D7" s="634">
        <v>155.82504600000001</v>
      </c>
      <c r="E7" s="634">
        <v>0</v>
      </c>
      <c r="F7" s="635">
        <v>11.386953999999974</v>
      </c>
      <c r="G7" s="636">
        <v>1817.136</v>
      </c>
      <c r="H7" s="634">
        <v>1691.7124703599998</v>
      </c>
      <c r="I7" s="634">
        <v>0</v>
      </c>
      <c r="J7" s="634">
        <v>125.4235296400002</v>
      </c>
      <c r="K7" s="524"/>
      <c r="L7" s="524"/>
      <c r="M7" s="524"/>
      <c r="N7" s="524"/>
      <c r="O7" s="524"/>
      <c r="P7" s="524"/>
      <c r="Q7" s="524"/>
      <c r="R7" s="524"/>
    </row>
    <row r="8" spans="1:21" ht="12" customHeight="1">
      <c r="A8" s="573">
        <v>2013</v>
      </c>
      <c r="B8" s="574">
        <v>5</v>
      </c>
      <c r="C8" s="631">
        <v>163.43700000000001</v>
      </c>
      <c r="D8" s="631">
        <v>151.88644299999999</v>
      </c>
      <c r="E8" s="631">
        <v>0</v>
      </c>
      <c r="F8" s="632">
        <v>11.550557000000026</v>
      </c>
      <c r="G8" s="633">
        <v>1773.85</v>
      </c>
      <c r="H8" s="631">
        <v>1647.0091871280001</v>
      </c>
      <c r="I8" s="631">
        <v>0</v>
      </c>
      <c r="J8" s="631">
        <v>126.84081287199979</v>
      </c>
      <c r="K8" s="524"/>
      <c r="L8" s="526"/>
      <c r="M8" s="612"/>
      <c r="N8" s="612"/>
    </row>
    <row r="9" spans="1:21" ht="12" customHeight="1">
      <c r="A9" s="585">
        <v>2014</v>
      </c>
      <c r="B9" s="586">
        <v>5</v>
      </c>
      <c r="C9" s="634">
        <v>168.00440900000001</v>
      </c>
      <c r="D9" s="634">
        <v>143.92599999999999</v>
      </c>
      <c r="E9" s="634">
        <v>0</v>
      </c>
      <c r="F9" s="635">
        <v>24.078409000000022</v>
      </c>
      <c r="G9" s="636">
        <v>1814.2606044805998</v>
      </c>
      <c r="H9" s="634">
        <v>1552.146</v>
      </c>
      <c r="I9" s="634">
        <v>0</v>
      </c>
      <c r="J9" s="634">
        <v>262.11460448059984</v>
      </c>
      <c r="K9" s="524"/>
      <c r="L9" s="526"/>
      <c r="M9" s="612"/>
      <c r="N9" s="612"/>
    </row>
    <row r="10" spans="1:21" ht="12" customHeight="1">
      <c r="A10" s="573">
        <v>2015</v>
      </c>
      <c r="B10" s="574">
        <v>5</v>
      </c>
      <c r="C10" s="631">
        <v>158.42110200000002</v>
      </c>
      <c r="D10" s="631">
        <v>152.53700000000001</v>
      </c>
      <c r="E10" s="631">
        <v>0</v>
      </c>
      <c r="F10" s="632">
        <v>5.8841020000000128</v>
      </c>
      <c r="G10" s="633">
        <v>1722.2116495963</v>
      </c>
      <c r="H10" s="631">
        <v>1658.191</v>
      </c>
      <c r="I10" s="631">
        <v>0</v>
      </c>
      <c r="J10" s="631">
        <v>64.020649596300018</v>
      </c>
      <c r="K10" s="524"/>
      <c r="L10" s="526"/>
      <c r="M10" s="612"/>
      <c r="N10" s="612"/>
    </row>
    <row r="11" spans="1:21" ht="12" customHeight="1">
      <c r="A11" s="585">
        <v>2016</v>
      </c>
      <c r="B11" s="586">
        <v>5</v>
      </c>
      <c r="C11" s="634">
        <v>135.920783</v>
      </c>
      <c r="D11" s="634">
        <v>132.84</v>
      </c>
      <c r="E11" s="634">
        <v>0</v>
      </c>
      <c r="F11" s="635">
        <v>3.0807829999999967</v>
      </c>
      <c r="G11" s="636">
        <v>1472.636014833</v>
      </c>
      <c r="H11" s="634">
        <v>1439.3910000000001</v>
      </c>
      <c r="I11" s="634">
        <v>0</v>
      </c>
      <c r="J11" s="634">
        <v>33.245014832999914</v>
      </c>
      <c r="K11" s="524"/>
      <c r="L11" s="526"/>
      <c r="M11" s="612"/>
      <c r="N11" s="612"/>
    </row>
    <row r="12" spans="1:21" ht="12" customHeight="1">
      <c r="A12" s="573">
        <v>2017</v>
      </c>
      <c r="B12" s="574">
        <v>6</v>
      </c>
      <c r="C12" s="631">
        <v>146.24423799999997</v>
      </c>
      <c r="D12" s="631">
        <v>138.718592</v>
      </c>
      <c r="E12" s="631">
        <v>0.51729999999999998</v>
      </c>
      <c r="F12" s="632">
        <v>7.5256459999999663</v>
      </c>
      <c r="G12" s="633">
        <v>1579.5465430071999</v>
      </c>
      <c r="H12" s="631">
        <v>1498.5353266003999</v>
      </c>
      <c r="I12" s="631">
        <v>5.5129999999999999</v>
      </c>
      <c r="J12" s="631">
        <v>81.011216406800031</v>
      </c>
      <c r="K12" s="524"/>
      <c r="L12" s="526"/>
      <c r="M12" s="612"/>
      <c r="N12" s="612"/>
    </row>
    <row r="13" spans="1:21" ht="12" customHeight="1">
      <c r="A13" s="585">
        <v>2018</v>
      </c>
      <c r="B13" s="586">
        <v>6</v>
      </c>
      <c r="C13" s="634">
        <v>137.11352800000003</v>
      </c>
      <c r="D13" s="634">
        <v>127.77645700000001</v>
      </c>
      <c r="E13" s="634">
        <v>2.7199999999999998E-2</v>
      </c>
      <c r="F13" s="635">
        <v>9.3098710000000029</v>
      </c>
      <c r="G13" s="636">
        <v>1476.5038155359</v>
      </c>
      <c r="H13" s="634">
        <v>1374.5449957120002</v>
      </c>
      <c r="I13" s="634">
        <v>0.30649999999999999</v>
      </c>
      <c r="J13" s="634">
        <v>101.65231982389986</v>
      </c>
      <c r="K13" s="524"/>
      <c r="L13" s="526"/>
      <c r="M13" s="612"/>
      <c r="N13" s="612"/>
    </row>
    <row r="14" spans="1:21" ht="12" customHeight="1">
      <c r="A14" s="573">
        <v>2019</v>
      </c>
      <c r="B14" s="574">
        <v>6</v>
      </c>
      <c r="C14" s="631">
        <v>130.758104</v>
      </c>
      <c r="D14" s="631">
        <v>120.288903</v>
      </c>
      <c r="E14" s="631">
        <v>0.52326700000000004</v>
      </c>
      <c r="F14" s="632">
        <v>9.94593400000001</v>
      </c>
      <c r="G14" s="633">
        <v>1410.2240117025001</v>
      </c>
      <c r="H14" s="631">
        <v>1296.3960395424999</v>
      </c>
      <c r="I14" s="631">
        <v>5.6039899999999996</v>
      </c>
      <c r="J14" s="631">
        <v>108.22398216000001</v>
      </c>
      <c r="K14" s="530"/>
      <c r="L14" s="526"/>
      <c r="M14" s="612"/>
      <c r="N14" s="612"/>
    </row>
    <row r="15" spans="1:21" ht="12" customHeight="1">
      <c r="A15" s="585">
        <v>2020</v>
      </c>
      <c r="B15" s="586">
        <v>6</v>
      </c>
      <c r="C15" s="634">
        <v>122.73759499999998</v>
      </c>
      <c r="D15" s="634">
        <v>118.34785799999999</v>
      </c>
      <c r="E15" s="634">
        <v>0.68267000000000011</v>
      </c>
      <c r="F15" s="635">
        <v>3.7070670000000026</v>
      </c>
      <c r="G15" s="636">
        <v>1333.4594688912894</v>
      </c>
      <c r="H15" s="634">
        <v>1285.6355686192999</v>
      </c>
      <c r="I15" s="634">
        <v>7.2639949999999995</v>
      </c>
      <c r="J15" s="634">
        <v>40.55990527198913</v>
      </c>
      <c r="K15" s="524"/>
      <c r="L15" s="526"/>
      <c r="M15" s="637"/>
      <c r="N15" s="637"/>
      <c r="O15" s="524"/>
      <c r="Q15" s="524"/>
      <c r="R15" s="524"/>
      <c r="S15" s="524"/>
      <c r="T15" s="524"/>
      <c r="U15" s="524"/>
    </row>
    <row r="16" spans="1:21" ht="9.9499999999999993" customHeight="1">
      <c r="A16" s="596"/>
      <c r="B16" s="596"/>
      <c r="C16" s="597"/>
      <c r="D16" s="597"/>
      <c r="E16" s="551"/>
      <c r="F16" s="551"/>
      <c r="G16" s="596"/>
      <c r="H16" s="597"/>
      <c r="I16" s="597"/>
      <c r="J16" s="597"/>
      <c r="K16" s="524"/>
      <c r="L16" s="526"/>
      <c r="M16" s="612"/>
      <c r="N16" s="612"/>
    </row>
    <row r="17" spans="1:16" ht="14.25" customHeight="1">
      <c r="A17" s="1650"/>
      <c r="B17" s="1650"/>
      <c r="C17" s="1650"/>
      <c r="D17" s="1650"/>
      <c r="E17" s="1650"/>
      <c r="F17" s="1650"/>
      <c r="G17" s="1650"/>
      <c r="H17" s="535"/>
      <c r="I17" s="1646"/>
      <c r="J17" s="1646"/>
      <c r="K17" s="524"/>
      <c r="L17" s="525"/>
      <c r="M17" s="525"/>
      <c r="N17" s="525"/>
      <c r="O17" s="525"/>
    </row>
    <row r="18" spans="1:16" ht="13.5" customHeight="1">
      <c r="A18" s="1661" t="s">
        <v>501</v>
      </c>
      <c r="B18" s="1662"/>
      <c r="C18" s="1662"/>
      <c r="D18" s="1662"/>
      <c r="E18" s="1662"/>
      <c r="F18" s="1661" t="s">
        <v>500</v>
      </c>
      <c r="G18" s="1661"/>
      <c r="H18" s="1661"/>
      <c r="I18" s="1661"/>
      <c r="J18" s="1661"/>
      <c r="L18" s="638"/>
      <c r="M18" s="638"/>
      <c r="N18" s="638"/>
      <c r="O18" s="638"/>
      <c r="P18" s="638"/>
    </row>
    <row r="19" spans="1:16" ht="9.9499999999999993" customHeight="1">
      <c r="A19" s="535"/>
      <c r="B19" s="535"/>
      <c r="C19" s="535"/>
      <c r="D19" s="535"/>
      <c r="E19" s="535"/>
      <c r="F19" s="535"/>
      <c r="G19" s="523"/>
      <c r="H19" s="535"/>
      <c r="I19" s="535"/>
    </row>
    <row r="20" spans="1:16" ht="9.9499999999999993" customHeight="1">
      <c r="A20" s="535"/>
      <c r="B20" s="535"/>
      <c r="E20" s="614"/>
      <c r="F20" s="615"/>
      <c r="G20" s="541"/>
      <c r="H20" s="541"/>
      <c r="I20" s="541"/>
      <c r="J20" s="545"/>
    </row>
    <row r="21" spans="1:16" ht="9.9499999999999993" customHeight="1">
      <c r="A21" s="535"/>
      <c r="B21" s="535"/>
      <c r="E21" s="614"/>
      <c r="F21" s="614"/>
      <c r="G21" s="545"/>
      <c r="H21" s="541" t="str">
        <f>C5</f>
        <v>Celková výroba plynu 
včetně ztrát a vlastní spotřeby plynu</v>
      </c>
      <c r="I21" s="541"/>
      <c r="J21" s="545"/>
    </row>
    <row r="22" spans="1:16" ht="9.9499999999999993" customHeight="1">
      <c r="A22" s="535"/>
      <c r="B22" s="535"/>
      <c r="C22" s="616" t="str">
        <f>'3.3'!A7</f>
        <v>leden</v>
      </c>
      <c r="D22" s="639">
        <f>'3.3'!H7</f>
        <v>11.890776000000002</v>
      </c>
      <c r="E22" s="614"/>
      <c r="F22" s="615"/>
      <c r="G22" s="541">
        <f>A6</f>
        <v>2011</v>
      </c>
      <c r="H22" s="640">
        <f>C6</f>
        <v>145.66999999999999</v>
      </c>
      <c r="I22" s="541"/>
      <c r="J22" s="545"/>
    </row>
    <row r="23" spans="1:16" ht="9.9499999999999993" customHeight="1">
      <c r="A23" s="535"/>
      <c r="B23" s="535"/>
      <c r="C23" s="616" t="str">
        <f>'3.3'!A8</f>
        <v>únor</v>
      </c>
      <c r="D23" s="639">
        <f>'3.3'!H8</f>
        <v>9.500826</v>
      </c>
      <c r="E23" s="614"/>
      <c r="F23" s="615"/>
      <c r="G23" s="541">
        <f t="shared" ref="G23:G31" si="0">A7</f>
        <v>2012</v>
      </c>
      <c r="H23" s="640">
        <f t="shared" ref="H23:H31" si="1">C7</f>
        <v>167.21199999999999</v>
      </c>
      <c r="I23" s="541"/>
      <c r="J23" s="545"/>
    </row>
    <row r="24" spans="1:16" ht="9.9499999999999993" customHeight="1">
      <c r="A24" s="535"/>
      <c r="B24" s="535"/>
      <c r="C24" s="616" t="str">
        <f>'3.3'!A9</f>
        <v>březen</v>
      </c>
      <c r="D24" s="639">
        <f>'3.3'!H9</f>
        <v>10.715971999999999</v>
      </c>
      <c r="E24" s="614"/>
      <c r="F24" s="615"/>
      <c r="G24" s="541">
        <f t="shared" si="0"/>
        <v>2013</v>
      </c>
      <c r="H24" s="640">
        <f t="shared" si="1"/>
        <v>163.43700000000001</v>
      </c>
      <c r="I24" s="541"/>
      <c r="J24" s="545"/>
    </row>
    <row r="25" spans="1:16" ht="9.9499999999999993" customHeight="1">
      <c r="A25" s="535"/>
      <c r="B25" s="535"/>
      <c r="C25" s="616" t="str">
        <f>'3.3'!A10</f>
        <v>duben</v>
      </c>
      <c r="D25" s="639">
        <f>'3.3'!H10</f>
        <v>10.306099</v>
      </c>
      <c r="E25" s="614"/>
      <c r="F25" s="615"/>
      <c r="G25" s="541">
        <f t="shared" si="0"/>
        <v>2014</v>
      </c>
      <c r="H25" s="640">
        <f t="shared" si="1"/>
        <v>168.00440900000001</v>
      </c>
      <c r="I25" s="541"/>
      <c r="J25" s="545"/>
    </row>
    <row r="26" spans="1:16" s="533" customFormat="1" ht="9.9499999999999993" customHeight="1">
      <c r="A26" s="535"/>
      <c r="B26" s="535"/>
      <c r="C26" s="616" t="str">
        <f>'3.3'!A11</f>
        <v>květen</v>
      </c>
      <c r="D26" s="639">
        <f>'3.3'!H11</f>
        <v>10.125809</v>
      </c>
      <c r="E26" s="614"/>
      <c r="F26" s="615"/>
      <c r="G26" s="541">
        <f t="shared" si="0"/>
        <v>2015</v>
      </c>
      <c r="H26" s="640">
        <f t="shared" si="1"/>
        <v>158.42110200000002</v>
      </c>
      <c r="I26" s="541"/>
      <c r="J26" s="545"/>
      <c r="L26" s="527"/>
      <c r="M26" s="527"/>
      <c r="N26" s="527"/>
      <c r="O26" s="527"/>
    </row>
    <row r="27" spans="1:16" s="533" customFormat="1" ht="9.9499999999999993" customHeight="1">
      <c r="A27" s="535"/>
      <c r="B27" s="535"/>
      <c r="C27" s="616" t="str">
        <f>'3.3'!A12</f>
        <v>červen</v>
      </c>
      <c r="D27" s="639">
        <f>'3.3'!H12</f>
        <v>9.7456649999999971</v>
      </c>
      <c r="E27" s="614"/>
      <c r="F27" s="615"/>
      <c r="G27" s="541">
        <f t="shared" si="0"/>
        <v>2016</v>
      </c>
      <c r="H27" s="640">
        <f t="shared" si="1"/>
        <v>135.920783</v>
      </c>
      <c r="I27" s="541"/>
      <c r="J27" s="545"/>
      <c r="L27" s="527"/>
      <c r="M27" s="527"/>
      <c r="N27" s="527"/>
      <c r="O27" s="527"/>
    </row>
    <row r="28" spans="1:16" s="533" customFormat="1" ht="9.9499999999999993" customHeight="1">
      <c r="A28" s="535"/>
      <c r="B28" s="535"/>
      <c r="C28" s="616" t="str">
        <f>'3.3'!A13</f>
        <v>červenec</v>
      </c>
      <c r="D28" s="639">
        <f>'3.3'!H13</f>
        <v>10.602295999999999</v>
      </c>
      <c r="E28" s="614"/>
      <c r="F28" s="615"/>
      <c r="G28" s="541">
        <f t="shared" si="0"/>
        <v>2017</v>
      </c>
      <c r="H28" s="640">
        <f t="shared" si="1"/>
        <v>146.24423799999997</v>
      </c>
      <c r="I28" s="541"/>
      <c r="J28" s="545"/>
      <c r="L28" s="527"/>
      <c r="M28" s="527"/>
      <c r="N28" s="527"/>
      <c r="O28" s="527"/>
    </row>
    <row r="29" spans="1:16" s="533" customFormat="1" ht="9.9499999999999993" customHeight="1">
      <c r="A29" s="535"/>
      <c r="B29" s="535"/>
      <c r="C29" s="616" t="str">
        <f>'3.3'!A14</f>
        <v>srpen</v>
      </c>
      <c r="D29" s="639">
        <f>'3.3'!H14</f>
        <v>9.8496430000000004</v>
      </c>
      <c r="E29" s="614"/>
      <c r="F29" s="615"/>
      <c r="G29" s="541">
        <f t="shared" si="0"/>
        <v>2018</v>
      </c>
      <c r="H29" s="640">
        <f t="shared" si="1"/>
        <v>137.11352800000003</v>
      </c>
      <c r="I29" s="541"/>
      <c r="J29" s="545"/>
      <c r="L29" s="527"/>
      <c r="M29" s="527"/>
      <c r="N29" s="527"/>
      <c r="O29" s="527"/>
    </row>
    <row r="30" spans="1:16" s="533" customFormat="1" ht="9.9499999999999993" customHeight="1">
      <c r="A30" s="535"/>
      <c r="B30" s="535"/>
      <c r="C30" s="616" t="str">
        <f>'3.3'!A15</f>
        <v>září</v>
      </c>
      <c r="D30" s="639">
        <f>'3.3'!H15</f>
        <v>9.5795570000000012</v>
      </c>
      <c r="E30" s="614"/>
      <c r="F30" s="615"/>
      <c r="G30" s="541">
        <f t="shared" si="0"/>
        <v>2019</v>
      </c>
      <c r="H30" s="640">
        <f t="shared" si="1"/>
        <v>130.758104</v>
      </c>
      <c r="I30" s="541"/>
      <c r="J30" s="545"/>
      <c r="L30" s="527"/>
      <c r="M30" s="527"/>
      <c r="N30" s="527"/>
      <c r="O30" s="527"/>
    </row>
    <row r="31" spans="1:16" s="533" customFormat="1" ht="9.9499999999999993" customHeight="1">
      <c r="A31" s="535"/>
      <c r="B31" s="535"/>
      <c r="C31" s="616" t="str">
        <f>'3.3'!A16</f>
        <v>říjen</v>
      </c>
      <c r="D31" s="639">
        <f>'3.3'!H16</f>
        <v>9.3167170000000006</v>
      </c>
      <c r="E31" s="614"/>
      <c r="F31" s="615"/>
      <c r="G31" s="541">
        <f t="shared" si="0"/>
        <v>2020</v>
      </c>
      <c r="H31" s="640">
        <f t="shared" si="1"/>
        <v>122.73759499999998</v>
      </c>
      <c r="I31" s="541"/>
      <c r="J31" s="545"/>
      <c r="L31" s="527"/>
      <c r="M31" s="527"/>
      <c r="N31" s="527"/>
      <c r="O31" s="527"/>
    </row>
    <row r="32" spans="1:16" s="533" customFormat="1" ht="9.9499999999999993" customHeight="1">
      <c r="A32" s="535"/>
      <c r="B32" s="535"/>
      <c r="C32" s="616" t="str">
        <f>'3.3'!A17</f>
        <v>listopad</v>
      </c>
      <c r="D32" s="639">
        <f>'3.3'!H17</f>
        <v>10.542486000000004</v>
      </c>
      <c r="E32" s="614"/>
      <c r="F32" s="535"/>
      <c r="G32" s="535"/>
      <c r="H32" s="535"/>
      <c r="I32" s="535"/>
      <c r="J32" s="527"/>
      <c r="L32" s="527"/>
      <c r="M32" s="527"/>
      <c r="N32" s="527"/>
      <c r="O32" s="527"/>
    </row>
    <row r="33" spans="1:15" s="533" customFormat="1" ht="9.9499999999999993" customHeight="1">
      <c r="A33" s="535"/>
      <c r="B33" s="535"/>
      <c r="C33" s="616" t="str">
        <f>'3.3'!A18</f>
        <v>prosinec</v>
      </c>
      <c r="D33" s="639">
        <f>'3.3'!H18</f>
        <v>10.561648999999997</v>
      </c>
      <c r="E33" s="614"/>
      <c r="F33" s="535"/>
      <c r="G33" s="535"/>
      <c r="H33" s="535"/>
      <c r="I33" s="535"/>
      <c r="J33" s="535"/>
      <c r="L33" s="527"/>
      <c r="M33" s="527"/>
      <c r="N33" s="527"/>
      <c r="O33" s="527"/>
    </row>
    <row r="34" spans="1:15" s="533" customFormat="1" ht="9.9499999999999993" customHeight="1">
      <c r="A34" s="535"/>
      <c r="B34" s="535"/>
      <c r="C34" s="535"/>
      <c r="D34" s="535"/>
      <c r="E34" s="535"/>
      <c r="F34" s="535"/>
      <c r="G34" s="535"/>
      <c r="H34" s="535"/>
      <c r="I34" s="535"/>
      <c r="J34" s="535"/>
      <c r="L34" s="527"/>
      <c r="M34" s="527"/>
      <c r="N34" s="527"/>
      <c r="O34" s="527"/>
    </row>
    <row r="35" spans="1:15" s="533" customFormat="1" ht="9.9499999999999993" customHeight="1">
      <c r="A35" s="535"/>
      <c r="B35" s="535"/>
      <c r="C35" s="535"/>
      <c r="D35" s="535"/>
      <c r="E35" s="535"/>
      <c r="F35" s="535"/>
      <c r="G35" s="535"/>
      <c r="H35" s="535"/>
      <c r="I35" s="535"/>
      <c r="J35" s="535"/>
      <c r="L35" s="527"/>
      <c r="M35" s="527"/>
      <c r="N35" s="527"/>
      <c r="O35" s="527"/>
    </row>
    <row r="36" spans="1:15" s="533" customFormat="1" ht="9.9499999999999993" customHeight="1">
      <c r="A36" s="560"/>
      <c r="B36" s="560"/>
      <c r="C36" s="560"/>
      <c r="D36" s="560"/>
      <c r="E36" s="560"/>
      <c r="F36" s="560"/>
      <c r="G36" s="560"/>
      <c r="H36" s="560"/>
      <c r="I36" s="560"/>
      <c r="J36" s="560"/>
      <c r="L36" s="527"/>
      <c r="M36" s="527"/>
      <c r="N36" s="527"/>
      <c r="O36" s="527"/>
    </row>
    <row r="37" spans="1:15" s="533" customFormat="1" ht="16.5" customHeight="1">
      <c r="B37" s="560"/>
      <c r="C37" s="560"/>
      <c r="D37" s="560"/>
      <c r="E37" s="560"/>
      <c r="F37" s="560"/>
      <c r="G37" s="560"/>
      <c r="H37" s="560"/>
      <c r="I37" s="560"/>
      <c r="J37" s="560"/>
      <c r="L37" s="527"/>
      <c r="M37" s="527"/>
      <c r="N37" s="527"/>
      <c r="O37" s="527"/>
    </row>
    <row r="38" spans="1:15" s="533" customFormat="1" ht="9.9499999999999993" customHeight="1">
      <c r="A38" s="560"/>
      <c r="B38" s="560"/>
      <c r="C38" s="560"/>
      <c r="D38" s="560"/>
      <c r="E38" s="560"/>
      <c r="F38" s="560"/>
      <c r="G38" s="560"/>
      <c r="H38" s="560"/>
      <c r="I38" s="560"/>
      <c r="J38" s="560"/>
      <c r="L38" s="527"/>
      <c r="M38" s="527"/>
      <c r="N38" s="527"/>
      <c r="O38" s="527"/>
    </row>
    <row r="39" spans="1:15" s="533" customFormat="1" ht="9.9499999999999993" customHeight="1">
      <c r="A39" s="618"/>
      <c r="B39" s="618"/>
      <c r="C39" s="618"/>
      <c r="D39" s="618"/>
      <c r="E39" s="618"/>
      <c r="F39" s="618"/>
      <c r="G39" s="618"/>
      <c r="H39" s="618"/>
      <c r="I39" s="618"/>
      <c r="J39" s="618"/>
      <c r="L39" s="527"/>
      <c r="M39" s="527"/>
      <c r="N39" s="527"/>
      <c r="O39" s="527"/>
    </row>
    <row r="40" spans="1:15" s="533" customFormat="1" ht="9.9499999999999993" customHeight="1">
      <c r="A40" s="535"/>
      <c r="B40" s="535"/>
      <c r="C40" s="535"/>
      <c r="D40" s="535"/>
      <c r="E40" s="535"/>
      <c r="F40" s="535"/>
      <c r="G40" s="535"/>
      <c r="H40" s="535"/>
      <c r="I40" s="535"/>
      <c r="J40" s="535"/>
      <c r="L40" s="527"/>
      <c r="M40" s="527"/>
      <c r="N40" s="527"/>
      <c r="O40" s="527"/>
    </row>
    <row r="41" spans="1:15" s="533" customFormat="1" ht="18" customHeight="1">
      <c r="A41" s="1644" t="s">
        <v>494</v>
      </c>
      <c r="B41" s="1644"/>
      <c r="C41" s="1644"/>
      <c r="D41" s="1644"/>
      <c r="E41" s="1644"/>
      <c r="F41" s="1644"/>
      <c r="G41" s="1644"/>
      <c r="H41" s="1644"/>
      <c r="I41" s="1644"/>
      <c r="J41" s="1644"/>
      <c r="L41" s="527"/>
      <c r="M41" s="527"/>
      <c r="N41" s="527"/>
      <c r="O41" s="527"/>
    </row>
    <row r="42" spans="1:15" ht="9.9499999999999993" customHeight="1">
      <c r="A42" s="1644"/>
      <c r="B42" s="1644"/>
      <c r="C42" s="1644"/>
      <c r="D42" s="1644"/>
      <c r="E42" s="1644"/>
      <c r="F42" s="1644"/>
      <c r="G42" s="1644"/>
      <c r="H42" s="1644"/>
      <c r="I42" s="1644"/>
      <c r="J42" s="1644"/>
    </row>
    <row r="43" spans="1:15" ht="9.9499999999999993" customHeight="1">
      <c r="A43" s="551"/>
      <c r="B43" s="551"/>
      <c r="C43" s="551"/>
      <c r="D43" s="551"/>
      <c r="E43" s="551"/>
      <c r="F43" s="551"/>
      <c r="G43" s="551"/>
      <c r="H43" s="551"/>
      <c r="I43" s="533"/>
      <c r="J43" s="533"/>
    </row>
    <row r="44" spans="1:15" ht="6" customHeight="1">
      <c r="A44" s="551"/>
      <c r="B44" s="551"/>
      <c r="C44" s="551"/>
      <c r="D44" s="551"/>
      <c r="E44" s="551"/>
      <c r="F44" s="551"/>
      <c r="G44" s="551"/>
      <c r="H44" s="551"/>
      <c r="I44" s="533"/>
      <c r="J44" s="533"/>
    </row>
    <row r="45" spans="1:15" ht="14.25" customHeight="1">
      <c r="A45" s="1660"/>
      <c r="B45" s="1660"/>
      <c r="C45" s="1660"/>
      <c r="D45" s="1660"/>
      <c r="E45" s="1660"/>
      <c r="F45" s="1660"/>
      <c r="G45" s="1660"/>
      <c r="H45" s="1660"/>
      <c r="I45" s="1660"/>
      <c r="J45" s="1660"/>
    </row>
    <row r="46" spans="1:15">
      <c r="C46" s="534"/>
      <c r="D46" s="534"/>
      <c r="E46" s="534"/>
      <c r="F46" s="534"/>
      <c r="G46" s="534"/>
      <c r="H46" s="534"/>
    </row>
    <row r="47" spans="1:15">
      <c r="A47" s="534"/>
      <c r="B47" s="534"/>
      <c r="C47" s="534"/>
      <c r="D47" s="534"/>
      <c r="E47" s="534"/>
      <c r="F47" s="534"/>
      <c r="G47" s="534"/>
      <c r="H47" s="534"/>
    </row>
    <row r="48" spans="1:15">
      <c r="A48" s="534"/>
      <c r="B48" s="534"/>
      <c r="C48" s="534"/>
      <c r="D48" s="534"/>
      <c r="E48" s="534"/>
      <c r="F48" s="534"/>
      <c r="G48" s="534"/>
      <c r="H48" s="534"/>
    </row>
    <row r="49" spans="1:8">
      <c r="A49" s="534"/>
      <c r="B49" s="534"/>
      <c r="C49" s="534"/>
      <c r="D49" s="534"/>
      <c r="E49" s="534"/>
      <c r="F49" s="534"/>
      <c r="G49" s="534"/>
      <c r="H49" s="534"/>
    </row>
    <row r="50" spans="1:8">
      <c r="A50" s="534"/>
      <c r="B50" s="534"/>
      <c r="C50" s="534"/>
      <c r="D50" s="534"/>
      <c r="E50" s="534"/>
      <c r="F50" s="534"/>
      <c r="G50" s="534"/>
      <c r="H50" s="534"/>
    </row>
    <row r="51" spans="1:8">
      <c r="A51" s="534"/>
      <c r="B51" s="534"/>
      <c r="C51" s="534"/>
      <c r="D51" s="534"/>
      <c r="E51" s="534"/>
      <c r="F51" s="534"/>
      <c r="G51" s="534"/>
      <c r="H51" s="534"/>
    </row>
    <row r="52" spans="1:8">
      <c r="A52" s="534"/>
      <c r="B52" s="534"/>
      <c r="C52" s="534"/>
      <c r="D52" s="534"/>
      <c r="E52" s="534"/>
      <c r="F52" s="534"/>
      <c r="G52" s="534"/>
      <c r="H52" s="534"/>
    </row>
    <row r="53" spans="1:8">
      <c r="A53" s="534"/>
      <c r="B53" s="534"/>
      <c r="C53" s="534"/>
      <c r="D53" s="534"/>
      <c r="E53" s="534"/>
      <c r="F53" s="534"/>
      <c r="G53" s="534"/>
      <c r="H53" s="534"/>
    </row>
    <row r="54" spans="1:8">
      <c r="A54" s="534"/>
      <c r="B54" s="534"/>
      <c r="C54" s="534"/>
      <c r="D54" s="534"/>
      <c r="E54" s="534"/>
      <c r="F54" s="534"/>
      <c r="G54" s="534"/>
      <c r="H54" s="534"/>
    </row>
  </sheetData>
  <mergeCells count="9">
    <mergeCell ref="A3:J3"/>
    <mergeCell ref="G4:J4"/>
    <mergeCell ref="A45:J45"/>
    <mergeCell ref="A17:G17"/>
    <mergeCell ref="I17:J17"/>
    <mergeCell ref="C4:F4"/>
    <mergeCell ref="A41:J42"/>
    <mergeCell ref="A18:E18"/>
    <mergeCell ref="F18:J18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7"/>
  <dimension ref="A1:U47"/>
  <sheetViews>
    <sheetView showGridLines="0" zoomScaleNormal="100" zoomScaleSheetLayoutView="100" workbookViewId="0"/>
  </sheetViews>
  <sheetFormatPr defaultRowHeight="12.75"/>
  <cols>
    <col min="1" max="1" width="7.42578125" style="439" customWidth="1"/>
    <col min="2" max="3" width="6.7109375" style="439" customWidth="1"/>
    <col min="4" max="4" width="7.28515625" style="439" customWidth="1"/>
    <col min="5" max="6" width="6.7109375" style="439" customWidth="1"/>
    <col min="7" max="7" width="7.28515625" style="439" customWidth="1"/>
    <col min="8" max="11" width="7.7109375" style="439" customWidth="1"/>
    <col min="12" max="12" width="1.7109375" style="439" customWidth="1"/>
    <col min="13" max="18" width="10.28515625" style="439" customWidth="1"/>
    <col min="19" max="257" width="9.140625" style="439"/>
    <col min="258" max="270" width="10.7109375" style="439" customWidth="1"/>
    <col min="271" max="513" width="9.140625" style="439"/>
    <col min="514" max="526" width="10.7109375" style="439" customWidth="1"/>
    <col min="527" max="769" width="9.140625" style="439"/>
    <col min="770" max="782" width="10.7109375" style="439" customWidth="1"/>
    <col min="783" max="1025" width="9.140625" style="439"/>
    <col min="1026" max="1038" width="10.7109375" style="439" customWidth="1"/>
    <col min="1039" max="1281" width="9.140625" style="439"/>
    <col min="1282" max="1294" width="10.7109375" style="439" customWidth="1"/>
    <col min="1295" max="1537" width="9.140625" style="439"/>
    <col min="1538" max="1550" width="10.7109375" style="439" customWidth="1"/>
    <col min="1551" max="1793" width="9.140625" style="439"/>
    <col min="1794" max="1806" width="10.7109375" style="439" customWidth="1"/>
    <col min="1807" max="2049" width="9.140625" style="439"/>
    <col min="2050" max="2062" width="10.7109375" style="439" customWidth="1"/>
    <col min="2063" max="2305" width="9.140625" style="439"/>
    <col min="2306" max="2318" width="10.7109375" style="439" customWidth="1"/>
    <col min="2319" max="2561" width="9.140625" style="439"/>
    <col min="2562" max="2574" width="10.7109375" style="439" customWidth="1"/>
    <col min="2575" max="2817" width="9.140625" style="439"/>
    <col min="2818" max="2830" width="10.7109375" style="439" customWidth="1"/>
    <col min="2831" max="3073" width="9.140625" style="439"/>
    <col min="3074" max="3086" width="10.7109375" style="439" customWidth="1"/>
    <col min="3087" max="3329" width="9.140625" style="439"/>
    <col min="3330" max="3342" width="10.7109375" style="439" customWidth="1"/>
    <col min="3343" max="3585" width="9.140625" style="439"/>
    <col min="3586" max="3598" width="10.7109375" style="439" customWidth="1"/>
    <col min="3599" max="3841" width="9.140625" style="439"/>
    <col min="3842" max="3854" width="10.7109375" style="439" customWidth="1"/>
    <col min="3855" max="4097" width="9.140625" style="439"/>
    <col min="4098" max="4110" width="10.7109375" style="439" customWidth="1"/>
    <col min="4111" max="4353" width="9.140625" style="439"/>
    <col min="4354" max="4366" width="10.7109375" style="439" customWidth="1"/>
    <col min="4367" max="4609" width="9.140625" style="439"/>
    <col min="4610" max="4622" width="10.7109375" style="439" customWidth="1"/>
    <col min="4623" max="4865" width="9.140625" style="439"/>
    <col min="4866" max="4878" width="10.7109375" style="439" customWidth="1"/>
    <col min="4879" max="5121" width="9.140625" style="439"/>
    <col min="5122" max="5134" width="10.7109375" style="439" customWidth="1"/>
    <col min="5135" max="5377" width="9.140625" style="439"/>
    <col min="5378" max="5390" width="10.7109375" style="439" customWidth="1"/>
    <col min="5391" max="5633" width="9.140625" style="439"/>
    <col min="5634" max="5646" width="10.7109375" style="439" customWidth="1"/>
    <col min="5647" max="5889" width="9.140625" style="439"/>
    <col min="5890" max="5902" width="10.7109375" style="439" customWidth="1"/>
    <col min="5903" max="6145" width="9.140625" style="439"/>
    <col min="6146" max="6158" width="10.7109375" style="439" customWidth="1"/>
    <col min="6159" max="6401" width="9.140625" style="439"/>
    <col min="6402" max="6414" width="10.7109375" style="439" customWidth="1"/>
    <col min="6415" max="6657" width="9.140625" style="439"/>
    <col min="6658" max="6670" width="10.7109375" style="439" customWidth="1"/>
    <col min="6671" max="6913" width="9.140625" style="439"/>
    <col min="6914" max="6926" width="10.7109375" style="439" customWidth="1"/>
    <col min="6927" max="7169" width="9.140625" style="439"/>
    <col min="7170" max="7182" width="10.7109375" style="439" customWidth="1"/>
    <col min="7183" max="7425" width="9.140625" style="439"/>
    <col min="7426" max="7438" width="10.7109375" style="439" customWidth="1"/>
    <col min="7439" max="7681" width="9.140625" style="439"/>
    <col min="7682" max="7694" width="10.7109375" style="439" customWidth="1"/>
    <col min="7695" max="7937" width="9.140625" style="439"/>
    <col min="7938" max="7950" width="10.7109375" style="439" customWidth="1"/>
    <col min="7951" max="8193" width="9.140625" style="439"/>
    <col min="8194" max="8206" width="10.7109375" style="439" customWidth="1"/>
    <col min="8207" max="8449" width="9.140625" style="439"/>
    <col min="8450" max="8462" width="10.7109375" style="439" customWidth="1"/>
    <col min="8463" max="8705" width="9.140625" style="439"/>
    <col min="8706" max="8718" width="10.7109375" style="439" customWidth="1"/>
    <col min="8719" max="8961" width="9.140625" style="439"/>
    <col min="8962" max="8974" width="10.7109375" style="439" customWidth="1"/>
    <col min="8975" max="9217" width="9.140625" style="439"/>
    <col min="9218" max="9230" width="10.7109375" style="439" customWidth="1"/>
    <col min="9231" max="9473" width="9.140625" style="439"/>
    <col min="9474" max="9486" width="10.7109375" style="439" customWidth="1"/>
    <col min="9487" max="9729" width="9.140625" style="439"/>
    <col min="9730" max="9742" width="10.7109375" style="439" customWidth="1"/>
    <col min="9743" max="9985" width="9.140625" style="439"/>
    <col min="9986" max="9998" width="10.7109375" style="439" customWidth="1"/>
    <col min="9999" max="10241" width="9.140625" style="439"/>
    <col min="10242" max="10254" width="10.7109375" style="439" customWidth="1"/>
    <col min="10255" max="10497" width="9.140625" style="439"/>
    <col min="10498" max="10510" width="10.7109375" style="439" customWidth="1"/>
    <col min="10511" max="10753" width="9.140625" style="439"/>
    <col min="10754" max="10766" width="10.7109375" style="439" customWidth="1"/>
    <col min="10767" max="11009" width="9.140625" style="439"/>
    <col min="11010" max="11022" width="10.7109375" style="439" customWidth="1"/>
    <col min="11023" max="11265" width="9.140625" style="439"/>
    <col min="11266" max="11278" width="10.7109375" style="439" customWidth="1"/>
    <col min="11279" max="11521" width="9.140625" style="439"/>
    <col min="11522" max="11534" width="10.7109375" style="439" customWidth="1"/>
    <col min="11535" max="11777" width="9.140625" style="439"/>
    <col min="11778" max="11790" width="10.7109375" style="439" customWidth="1"/>
    <col min="11791" max="12033" width="9.140625" style="439"/>
    <col min="12034" max="12046" width="10.7109375" style="439" customWidth="1"/>
    <col min="12047" max="12289" width="9.140625" style="439"/>
    <col min="12290" max="12302" width="10.7109375" style="439" customWidth="1"/>
    <col min="12303" max="12545" width="9.140625" style="439"/>
    <col min="12546" max="12558" width="10.7109375" style="439" customWidth="1"/>
    <col min="12559" max="12801" width="9.140625" style="439"/>
    <col min="12802" max="12814" width="10.7109375" style="439" customWidth="1"/>
    <col min="12815" max="13057" width="9.140625" style="439"/>
    <col min="13058" max="13070" width="10.7109375" style="439" customWidth="1"/>
    <col min="13071" max="13313" width="9.140625" style="439"/>
    <col min="13314" max="13326" width="10.7109375" style="439" customWidth="1"/>
    <col min="13327" max="13569" width="9.140625" style="439"/>
    <col min="13570" max="13582" width="10.7109375" style="439" customWidth="1"/>
    <col min="13583" max="13825" width="9.140625" style="439"/>
    <col min="13826" max="13838" width="10.7109375" style="439" customWidth="1"/>
    <col min="13839" max="14081" width="9.140625" style="439"/>
    <col min="14082" max="14094" width="10.7109375" style="439" customWidth="1"/>
    <col min="14095" max="14337" width="9.140625" style="439"/>
    <col min="14338" max="14350" width="10.7109375" style="439" customWidth="1"/>
    <col min="14351" max="14593" width="9.140625" style="439"/>
    <col min="14594" max="14606" width="10.7109375" style="439" customWidth="1"/>
    <col min="14607" max="14849" width="9.140625" style="439"/>
    <col min="14850" max="14862" width="10.7109375" style="439" customWidth="1"/>
    <col min="14863" max="15105" width="9.140625" style="439"/>
    <col min="15106" max="15118" width="10.7109375" style="439" customWidth="1"/>
    <col min="15119" max="15361" width="9.140625" style="439"/>
    <col min="15362" max="15374" width="10.7109375" style="439" customWidth="1"/>
    <col min="15375" max="15617" width="9.140625" style="439"/>
    <col min="15618" max="15630" width="10.7109375" style="439" customWidth="1"/>
    <col min="15631" max="15873" width="9.140625" style="439"/>
    <col min="15874" max="15886" width="10.7109375" style="439" customWidth="1"/>
    <col min="15887" max="16129" width="9.140625" style="439"/>
    <col min="16130" max="16142" width="10.7109375" style="439" customWidth="1"/>
    <col min="16143" max="16383" width="9.140625" style="439"/>
    <col min="16384" max="16384" width="9.140625" style="439" customWidth="1"/>
  </cols>
  <sheetData>
    <row r="1" spans="1:21" s="673" customFormat="1" ht="18" customHeight="1">
      <c r="A1" s="316" t="s">
        <v>386</v>
      </c>
      <c r="P1" s="674"/>
      <c r="Q1" s="674"/>
      <c r="R1" s="675"/>
    </row>
    <row r="2" spans="1:21" s="673" customFormat="1" ht="5.0999999999999996" customHeight="1">
      <c r="P2" s="674"/>
      <c r="Q2" s="674"/>
      <c r="R2" s="675"/>
    </row>
    <row r="3" spans="1:21" s="676" customFormat="1" ht="18" customHeight="1">
      <c r="A3" s="1590" t="s">
        <v>445</v>
      </c>
      <c r="B3" s="1590"/>
      <c r="C3" s="1590"/>
      <c r="D3" s="1590"/>
      <c r="E3" s="1590"/>
      <c r="F3" s="1590"/>
      <c r="G3" s="1590"/>
      <c r="H3" s="1590"/>
      <c r="I3" s="1590"/>
      <c r="J3" s="1590"/>
      <c r="K3" s="1590"/>
      <c r="L3" s="1590"/>
      <c r="M3" s="1590"/>
      <c r="N3" s="1590"/>
      <c r="O3" s="1590"/>
      <c r="P3" s="1590"/>
      <c r="Q3" s="1590"/>
      <c r="R3" s="1590"/>
    </row>
    <row r="4" spans="1:21" ht="5.0999999999999996" customHeight="1">
      <c r="A4" s="459"/>
      <c r="B4" s="459"/>
      <c r="C4" s="459"/>
      <c r="D4" s="459"/>
      <c r="E4" s="459"/>
      <c r="F4" s="459"/>
      <c r="G4" s="459"/>
      <c r="H4" s="459"/>
      <c r="I4" s="459"/>
      <c r="J4" s="460"/>
      <c r="K4" s="459"/>
      <c r="L4" s="677"/>
      <c r="M4" s="677"/>
      <c r="N4" s="677"/>
      <c r="O4" s="677"/>
      <c r="P4" s="677"/>
      <c r="Q4" s="677"/>
      <c r="R4" s="677"/>
    </row>
    <row r="5" spans="1:21" ht="17.25" customHeight="1">
      <c r="A5" s="1670">
        <v>2020</v>
      </c>
      <c r="B5" s="1671"/>
      <c r="C5" s="1671"/>
      <c r="D5" s="1671"/>
      <c r="E5" s="1671"/>
      <c r="F5" s="1671"/>
      <c r="G5" s="1671"/>
      <c r="H5" s="1671"/>
      <c r="I5" s="1671"/>
      <c r="J5" s="1671"/>
      <c r="K5" s="1672"/>
      <c r="L5" s="667"/>
      <c r="M5" s="667"/>
      <c r="N5" s="667"/>
      <c r="O5" s="667"/>
      <c r="P5" s="667"/>
      <c r="Q5" s="667"/>
      <c r="R5" s="667"/>
    </row>
    <row r="6" spans="1:21" ht="19.899999999999999" customHeight="1">
      <c r="A6" s="81"/>
      <c r="B6" s="1668" t="s">
        <v>383</v>
      </c>
      <c r="C6" s="1595"/>
      <c r="D6" s="1595"/>
      <c r="E6" s="1595"/>
      <c r="F6" s="1595"/>
      <c r="G6" s="1585"/>
      <c r="H6" s="1668" t="s">
        <v>49</v>
      </c>
      <c r="I6" s="1595"/>
      <c r="J6" s="1595"/>
      <c r="K6" s="1585"/>
      <c r="L6" s="1669"/>
      <c r="M6" s="1669"/>
      <c r="N6" s="1669"/>
      <c r="O6" s="1669"/>
      <c r="P6" s="1669"/>
      <c r="Q6" s="1669"/>
      <c r="R6" s="1669"/>
    </row>
    <row r="7" spans="1:21" ht="15" customHeight="1">
      <c r="A7" s="82"/>
      <c r="B7" s="1665" t="s">
        <v>196</v>
      </c>
      <c r="C7" s="1666"/>
      <c r="D7" s="1663" t="s">
        <v>48</v>
      </c>
      <c r="E7" s="1665" t="s">
        <v>194</v>
      </c>
      <c r="F7" s="1666"/>
      <c r="G7" s="1663" t="str">
        <f>D7</f>
        <v>meziroční změna</v>
      </c>
      <c r="H7" s="1663" t="str">
        <f>B7</f>
        <v>Skutečnost</v>
      </c>
      <c r="I7" s="1663"/>
      <c r="J7" s="1663" t="str">
        <f>E7</f>
        <v>Přepočet</v>
      </c>
      <c r="K7" s="1663"/>
      <c r="L7" s="1664"/>
      <c r="M7" s="1664"/>
      <c r="N7" s="1664"/>
      <c r="O7" s="1664"/>
      <c r="P7" s="1664"/>
      <c r="Q7" s="1664"/>
      <c r="R7" s="1664"/>
      <c r="T7" s="442"/>
    </row>
    <row r="8" spans="1:21" ht="28.5" customHeight="1">
      <c r="A8" s="51" t="s">
        <v>278</v>
      </c>
      <c r="B8" s="83">
        <v>2020</v>
      </c>
      <c r="C8" s="84">
        <v>2019</v>
      </c>
      <c r="D8" s="1667"/>
      <c r="E8" s="83">
        <f>B8</f>
        <v>2020</v>
      </c>
      <c r="F8" s="84">
        <v>2019</v>
      </c>
      <c r="G8" s="1667"/>
      <c r="H8" s="83">
        <f>B8</f>
        <v>2020</v>
      </c>
      <c r="I8" s="84">
        <v>2019</v>
      </c>
      <c r="J8" s="83">
        <f>B8</f>
        <v>2020</v>
      </c>
      <c r="K8" s="84">
        <v>2019</v>
      </c>
      <c r="L8" s="668"/>
      <c r="M8" s="669"/>
      <c r="N8" s="670">
        <f>B8</f>
        <v>2020</v>
      </c>
      <c r="O8" s="670">
        <f>C8</f>
        <v>2019</v>
      </c>
      <c r="P8" s="669" t="s">
        <v>186</v>
      </c>
      <c r="Q8" s="671"/>
      <c r="R8" s="672"/>
      <c r="T8" s="442"/>
      <c r="U8" s="654"/>
    </row>
    <row r="9" spans="1:21" ht="19.149999999999999" customHeight="1">
      <c r="A9" s="645" t="s">
        <v>26</v>
      </c>
      <c r="B9" s="407">
        <v>1216.7321244530992</v>
      </c>
      <c r="C9" s="646">
        <v>1283.8187262119516</v>
      </c>
      <c r="D9" s="647">
        <f>(B9-C9)/C9</f>
        <v>-5.2255509589581028E-2</v>
      </c>
      <c r="E9" s="648">
        <v>1271.0978185461424</v>
      </c>
      <c r="F9" s="649">
        <v>1298.2524019397456</v>
      </c>
      <c r="G9" s="647">
        <f>(E9-F9)/F9</f>
        <v>-2.0916258928564999E-2</v>
      </c>
      <c r="H9" s="409">
        <v>12975.854633698591</v>
      </c>
      <c r="I9" s="650">
        <v>13725.126524848998</v>
      </c>
      <c r="J9" s="409">
        <v>13555.63824377508</v>
      </c>
      <c r="K9" s="646">
        <v>13879.434934235689</v>
      </c>
      <c r="L9" s="643"/>
      <c r="M9" s="651" t="str">
        <f>A9</f>
        <v>leden</v>
      </c>
      <c r="N9" s="651">
        <f>B9</f>
        <v>1216.7321244530992</v>
      </c>
      <c r="O9" s="651">
        <f>C9</f>
        <v>1283.8187262119516</v>
      </c>
      <c r="P9" s="651">
        <f>N9-O9</f>
        <v>-67.086601758852339</v>
      </c>
      <c r="Q9" s="652"/>
      <c r="R9" s="643"/>
      <c r="S9" s="653"/>
      <c r="T9" s="442"/>
      <c r="U9" s="654"/>
    </row>
    <row r="10" spans="1:21" ht="19.149999999999999" customHeight="1">
      <c r="A10" s="655" t="s">
        <v>27</v>
      </c>
      <c r="B10" s="407">
        <v>975.54125988720068</v>
      </c>
      <c r="C10" s="656">
        <v>1003.4430091398486</v>
      </c>
      <c r="D10" s="657">
        <f t="shared" ref="D10:D27" si="0">(B10-C10)/C10</f>
        <v>-2.7806012896103925E-2</v>
      </c>
      <c r="E10" s="648">
        <v>1101.6918690209363</v>
      </c>
      <c r="F10" s="658">
        <v>1086.2279787313216</v>
      </c>
      <c r="G10" s="657">
        <f t="shared" ref="G10:G27" si="1">(E10-F10)/F10</f>
        <v>1.4236321096862211E-2</v>
      </c>
      <c r="H10" s="409">
        <v>10404.805657233001</v>
      </c>
      <c r="I10" s="656">
        <v>10719.004727805801</v>
      </c>
      <c r="J10" s="409">
        <v>11750.287007483477</v>
      </c>
      <c r="K10" s="659">
        <v>11603.332459784237</v>
      </c>
      <c r="L10" s="660"/>
      <c r="M10" s="651" t="str">
        <f t="shared" ref="M10:M20" si="2">A10</f>
        <v>únor</v>
      </c>
      <c r="N10" s="651">
        <f t="shared" ref="N10:N20" si="3">B10</f>
        <v>975.54125988720068</v>
      </c>
      <c r="O10" s="651">
        <f t="shared" ref="O10:O20" si="4">C10</f>
        <v>1003.4430091398486</v>
      </c>
      <c r="P10" s="651">
        <f t="shared" ref="P10:P20" si="5">N10-O10</f>
        <v>-27.90174925264796</v>
      </c>
      <c r="Q10" s="652"/>
      <c r="R10" s="643"/>
      <c r="S10" s="653"/>
      <c r="T10" s="442"/>
      <c r="U10" s="442"/>
    </row>
    <row r="11" spans="1:21" ht="19.149999999999999" customHeight="1">
      <c r="A11" s="661" t="s">
        <v>28</v>
      </c>
      <c r="B11" s="432">
        <v>919.13679822659753</v>
      </c>
      <c r="C11" s="662">
        <v>844.29823052045367</v>
      </c>
      <c r="D11" s="663">
        <f t="shared" si="0"/>
        <v>8.8639967491120839E-2</v>
      </c>
      <c r="E11" s="664">
        <v>941.55418570595805</v>
      </c>
      <c r="F11" s="665">
        <v>939.07502800790348</v>
      </c>
      <c r="G11" s="663">
        <f t="shared" si="1"/>
        <v>2.6399995997270827E-3</v>
      </c>
      <c r="H11" s="422">
        <v>9804.5446560620221</v>
      </c>
      <c r="I11" s="662">
        <v>9009.5960941619996</v>
      </c>
      <c r="J11" s="422">
        <v>10043.673670412996</v>
      </c>
      <c r="K11" s="666">
        <v>10020.969366771771</v>
      </c>
      <c r="L11" s="660"/>
      <c r="M11" s="651" t="str">
        <f t="shared" si="2"/>
        <v>březen</v>
      </c>
      <c r="N11" s="651">
        <f t="shared" si="3"/>
        <v>919.13679822659753</v>
      </c>
      <c r="O11" s="651">
        <f t="shared" si="4"/>
        <v>844.29823052045367</v>
      </c>
      <c r="P11" s="651">
        <f t="shared" si="5"/>
        <v>74.838567706143863</v>
      </c>
      <c r="Q11" s="652"/>
      <c r="R11" s="643"/>
      <c r="S11" s="653"/>
      <c r="T11" s="442"/>
      <c r="U11" s="442"/>
    </row>
    <row r="12" spans="1:21" ht="19.149999999999999" customHeight="1">
      <c r="A12" s="645" t="s">
        <v>29</v>
      </c>
      <c r="B12" s="407">
        <v>574.97791279910632</v>
      </c>
      <c r="C12" s="650">
        <v>601.12565652337571</v>
      </c>
      <c r="D12" s="647">
        <f t="shared" si="0"/>
        <v>-4.349796659070497E-2</v>
      </c>
      <c r="E12" s="648">
        <v>600.75614293903197</v>
      </c>
      <c r="F12" s="649">
        <v>666.6716135742297</v>
      </c>
      <c r="G12" s="647">
        <f t="shared" si="1"/>
        <v>-9.8872472283325213E-2</v>
      </c>
      <c r="H12" s="409">
        <v>6139.2938281569986</v>
      </c>
      <c r="I12" s="650">
        <v>6418.2386343589988</v>
      </c>
      <c r="J12" s="409">
        <v>6414.5394083366173</v>
      </c>
      <c r="K12" s="646">
        <v>7118.0749985276725</v>
      </c>
      <c r="L12" s="643"/>
      <c r="M12" s="651" t="str">
        <f t="shared" si="2"/>
        <v>duben</v>
      </c>
      <c r="N12" s="651">
        <f t="shared" si="3"/>
        <v>574.97791279910632</v>
      </c>
      <c r="O12" s="651">
        <f t="shared" si="4"/>
        <v>601.12565652337571</v>
      </c>
      <c r="P12" s="651">
        <f t="shared" si="5"/>
        <v>-26.14774372426939</v>
      </c>
      <c r="Q12" s="652"/>
      <c r="R12" s="643"/>
      <c r="S12" s="653"/>
      <c r="T12" s="442"/>
      <c r="U12" s="442"/>
    </row>
    <row r="13" spans="1:21" ht="19.149999999999999" customHeight="1">
      <c r="A13" s="655" t="s">
        <v>30</v>
      </c>
      <c r="B13" s="407">
        <v>492.34500831307162</v>
      </c>
      <c r="C13" s="656">
        <v>557.35366615377075</v>
      </c>
      <c r="D13" s="657">
        <f t="shared" si="0"/>
        <v>-0.11663807343246865</v>
      </c>
      <c r="E13" s="648">
        <v>446.34154013009879</v>
      </c>
      <c r="F13" s="658">
        <v>518.59539246659335</v>
      </c>
      <c r="G13" s="657">
        <f t="shared" si="1"/>
        <v>-0.1393260591707802</v>
      </c>
      <c r="H13" s="409">
        <v>5259.1176987460103</v>
      </c>
      <c r="I13" s="656">
        <v>5934.9449175539676</v>
      </c>
      <c r="J13" s="409">
        <v>4767.7190867163572</v>
      </c>
      <c r="K13" s="659">
        <v>5522.2299155691853</v>
      </c>
      <c r="L13" s="660"/>
      <c r="M13" s="651" t="str">
        <f t="shared" si="2"/>
        <v>květen</v>
      </c>
      <c r="N13" s="651">
        <f t="shared" si="3"/>
        <v>492.34500831307162</v>
      </c>
      <c r="O13" s="651">
        <f t="shared" si="4"/>
        <v>557.35366615377075</v>
      </c>
      <c r="P13" s="651">
        <f t="shared" si="5"/>
        <v>-65.008657840699129</v>
      </c>
      <c r="Q13" s="652"/>
      <c r="R13" s="643"/>
      <c r="S13" s="653"/>
      <c r="T13" s="442"/>
      <c r="U13" s="442"/>
    </row>
    <row r="14" spans="1:21" ht="19.149999999999999" customHeight="1">
      <c r="A14" s="661" t="s">
        <v>31</v>
      </c>
      <c r="B14" s="432">
        <v>403.48574995004486</v>
      </c>
      <c r="C14" s="662">
        <v>377.60071616259239</v>
      </c>
      <c r="D14" s="663">
        <f t="shared" si="0"/>
        <v>6.8551336582493516E-2</v>
      </c>
      <c r="E14" s="664">
        <v>403.56538051943727</v>
      </c>
      <c r="F14" s="665">
        <v>391.55769521177342</v>
      </c>
      <c r="G14" s="663">
        <f t="shared" si="1"/>
        <v>3.0666452107829242E-2</v>
      </c>
      <c r="H14" s="422">
        <v>4321.4837631619812</v>
      </c>
      <c r="I14" s="662">
        <v>4027.4042644119922</v>
      </c>
      <c r="J14" s="422">
        <v>4322.33663643625</v>
      </c>
      <c r="K14" s="666">
        <v>4176.2662621121681</v>
      </c>
      <c r="L14" s="660"/>
      <c r="M14" s="651" t="str">
        <f t="shared" si="2"/>
        <v>červen</v>
      </c>
      <c r="N14" s="651">
        <f t="shared" si="3"/>
        <v>403.48574995004486</v>
      </c>
      <c r="O14" s="651">
        <f t="shared" si="4"/>
        <v>377.60071616259239</v>
      </c>
      <c r="P14" s="651">
        <f t="shared" si="5"/>
        <v>25.885033787452471</v>
      </c>
      <c r="Q14" s="652"/>
      <c r="R14" s="643"/>
      <c r="S14" s="653"/>
      <c r="T14" s="442"/>
      <c r="U14" s="442"/>
    </row>
    <row r="15" spans="1:21" ht="19.149999999999999" customHeight="1">
      <c r="A15" s="645" t="s">
        <v>32</v>
      </c>
      <c r="B15" s="407">
        <v>414.1869341608122</v>
      </c>
      <c r="C15" s="650">
        <v>392.03777924244764</v>
      </c>
      <c r="D15" s="647">
        <f t="shared" si="0"/>
        <v>5.64975012386928E-2</v>
      </c>
      <c r="E15" s="648">
        <v>411.71884548827001</v>
      </c>
      <c r="F15" s="649">
        <v>397.34880682896579</v>
      </c>
      <c r="G15" s="647">
        <f t="shared" si="1"/>
        <v>3.6164796300721322E-2</v>
      </c>
      <c r="H15" s="409">
        <v>4434.5268647080129</v>
      </c>
      <c r="I15" s="650">
        <v>4183.9849075999737</v>
      </c>
      <c r="J15" s="409">
        <v>4408.1020680276315</v>
      </c>
      <c r="K15" s="646">
        <v>4240.6663307750005</v>
      </c>
      <c r="L15" s="643"/>
      <c r="M15" s="651" t="str">
        <f t="shared" si="2"/>
        <v>červenec</v>
      </c>
      <c r="N15" s="651">
        <f t="shared" si="3"/>
        <v>414.1869341608122</v>
      </c>
      <c r="O15" s="651">
        <f t="shared" si="4"/>
        <v>392.03777924244764</v>
      </c>
      <c r="P15" s="651">
        <f t="shared" si="5"/>
        <v>22.149154918364559</v>
      </c>
      <c r="Q15" s="652"/>
      <c r="R15" s="643"/>
      <c r="S15" s="653"/>
      <c r="T15" s="442"/>
      <c r="U15" s="442"/>
    </row>
    <row r="16" spans="1:21" ht="19.149999999999999" customHeight="1">
      <c r="A16" s="655" t="s">
        <v>33</v>
      </c>
      <c r="B16" s="407">
        <v>401.16422319638752</v>
      </c>
      <c r="C16" s="656">
        <v>381.35807461038513</v>
      </c>
      <c r="D16" s="657">
        <f t="shared" si="0"/>
        <v>5.1935831190246501E-2</v>
      </c>
      <c r="E16" s="648">
        <v>404.06363831188224</v>
      </c>
      <c r="F16" s="658">
        <v>388.19353256748116</v>
      </c>
      <c r="G16" s="657">
        <f t="shared" si="1"/>
        <v>4.0881942672865955E-2</v>
      </c>
      <c r="H16" s="409">
        <v>4302.2843610760101</v>
      </c>
      <c r="I16" s="656">
        <v>4060.8177381000105</v>
      </c>
      <c r="J16" s="409">
        <v>4333.379128720715</v>
      </c>
      <c r="K16" s="659">
        <v>4133.6037908106318</v>
      </c>
      <c r="L16" s="660"/>
      <c r="M16" s="651" t="str">
        <f t="shared" si="2"/>
        <v>srpen</v>
      </c>
      <c r="N16" s="651">
        <f t="shared" si="3"/>
        <v>401.16422319638752</v>
      </c>
      <c r="O16" s="651">
        <f t="shared" si="4"/>
        <v>381.35807461038513</v>
      </c>
      <c r="P16" s="651">
        <f t="shared" si="5"/>
        <v>19.806148586002394</v>
      </c>
      <c r="Q16" s="652"/>
      <c r="R16" s="643"/>
      <c r="S16" s="653"/>
      <c r="T16" s="442"/>
      <c r="U16" s="442"/>
    </row>
    <row r="17" spans="1:21" ht="19.149999999999999" customHeight="1">
      <c r="A17" s="661" t="s">
        <v>34</v>
      </c>
      <c r="B17" s="432">
        <v>416.11745189206175</v>
      </c>
      <c r="C17" s="662">
        <v>473.1082504554509</v>
      </c>
      <c r="D17" s="663">
        <f t="shared" si="0"/>
        <v>-0.1204603777434136</v>
      </c>
      <c r="E17" s="664">
        <v>434.55148096435727</v>
      </c>
      <c r="F17" s="665">
        <v>483.49375419971301</v>
      </c>
      <c r="G17" s="663">
        <f t="shared" si="1"/>
        <v>-0.10122627812714109</v>
      </c>
      <c r="H17" s="422">
        <v>4463.7177677533973</v>
      </c>
      <c r="I17" s="662">
        <v>5046.623976502</v>
      </c>
      <c r="J17" s="422">
        <v>4661.4607432694356</v>
      </c>
      <c r="K17" s="666">
        <v>5157.4056679085415</v>
      </c>
      <c r="L17" s="660"/>
      <c r="M17" s="651" t="str">
        <f t="shared" si="2"/>
        <v>září</v>
      </c>
      <c r="N17" s="651">
        <f t="shared" si="3"/>
        <v>416.11745189206175</v>
      </c>
      <c r="O17" s="651">
        <f t="shared" si="4"/>
        <v>473.1082504554509</v>
      </c>
      <c r="P17" s="651">
        <f t="shared" si="5"/>
        <v>-56.990798563389149</v>
      </c>
      <c r="Q17" s="652"/>
      <c r="R17" s="643"/>
      <c r="S17" s="653"/>
      <c r="T17" s="442"/>
      <c r="U17" s="442"/>
    </row>
    <row r="18" spans="1:21" ht="19.149999999999999" customHeight="1">
      <c r="A18" s="645" t="s">
        <v>35</v>
      </c>
      <c r="B18" s="407">
        <v>731.37217951008756</v>
      </c>
      <c r="C18" s="650">
        <v>711.89402663759711</v>
      </c>
      <c r="D18" s="647">
        <f t="shared" si="0"/>
        <v>2.7361028669518773E-2</v>
      </c>
      <c r="E18" s="648">
        <v>757.33246248313731</v>
      </c>
      <c r="F18" s="649">
        <v>762.93013630081987</v>
      </c>
      <c r="G18" s="647">
        <f t="shared" si="1"/>
        <v>-7.3370726247932944E-3</v>
      </c>
      <c r="H18" s="409">
        <v>7820.9558899519288</v>
      </c>
      <c r="I18" s="650">
        <v>7579.7170409251012</v>
      </c>
      <c r="J18" s="409">
        <v>8098.5631516321528</v>
      </c>
      <c r="K18" s="646">
        <v>8123.1115008336392</v>
      </c>
      <c r="L18" s="643"/>
      <c r="M18" s="651" t="str">
        <f t="shared" si="2"/>
        <v>říjen</v>
      </c>
      <c r="N18" s="651">
        <f t="shared" si="3"/>
        <v>731.37217951008756</v>
      </c>
      <c r="O18" s="651">
        <f t="shared" si="4"/>
        <v>711.89402663759711</v>
      </c>
      <c r="P18" s="651">
        <f t="shared" si="5"/>
        <v>19.478152872490455</v>
      </c>
      <c r="Q18" s="652"/>
      <c r="R18" s="643"/>
      <c r="S18" s="653"/>
      <c r="T18" s="442"/>
      <c r="U18" s="442"/>
    </row>
    <row r="19" spans="1:21" ht="19.149999999999999" customHeight="1">
      <c r="A19" s="655" t="s">
        <v>36</v>
      </c>
      <c r="B19" s="407">
        <v>1005.6071063479667</v>
      </c>
      <c r="C19" s="656">
        <v>898.39791921779192</v>
      </c>
      <c r="D19" s="657">
        <f t="shared" si="0"/>
        <v>0.1193337438086662</v>
      </c>
      <c r="E19" s="648">
        <v>1019.117601756077</v>
      </c>
      <c r="F19" s="658">
        <v>994.99221015997807</v>
      </c>
      <c r="G19" s="657">
        <f t="shared" si="1"/>
        <v>2.4246814547643478E-2</v>
      </c>
      <c r="H19" s="409">
        <v>10744.812037746944</v>
      </c>
      <c r="I19" s="656">
        <v>9575.338120224973</v>
      </c>
      <c r="J19" s="409">
        <v>10889.170339096056</v>
      </c>
      <c r="K19" s="659">
        <v>10604.862984953199</v>
      </c>
      <c r="L19" s="660"/>
      <c r="M19" s="651" t="str">
        <f t="shared" si="2"/>
        <v>listopad</v>
      </c>
      <c r="N19" s="651">
        <f t="shared" si="3"/>
        <v>1005.6071063479667</v>
      </c>
      <c r="O19" s="651">
        <f t="shared" si="4"/>
        <v>898.39791921779192</v>
      </c>
      <c r="P19" s="651">
        <f t="shared" si="5"/>
        <v>107.20918713017477</v>
      </c>
      <c r="Q19" s="652"/>
      <c r="R19" s="643"/>
      <c r="S19" s="653"/>
      <c r="T19" s="653"/>
      <c r="U19" s="442"/>
    </row>
    <row r="20" spans="1:21" ht="19.149999999999999" customHeight="1">
      <c r="A20" s="661" t="s">
        <v>37</v>
      </c>
      <c r="B20" s="432">
        <v>1143.5524244846431</v>
      </c>
      <c r="C20" s="662">
        <v>1040.1934187335237</v>
      </c>
      <c r="D20" s="663">
        <f t="shared" si="0"/>
        <v>9.9365179484564567E-2</v>
      </c>
      <c r="E20" s="664">
        <v>1214.4177164487542</v>
      </c>
      <c r="F20" s="665">
        <v>1124.6965241993696</v>
      </c>
      <c r="G20" s="663">
        <f t="shared" si="1"/>
        <v>7.9773690341271214E-2</v>
      </c>
      <c r="H20" s="422">
        <v>12223.034193718451</v>
      </c>
      <c r="I20" s="662">
        <v>11116.83679270508</v>
      </c>
      <c r="J20" s="422">
        <v>12980.48865604057</v>
      </c>
      <c r="K20" s="666">
        <v>12019.945017600714</v>
      </c>
      <c r="L20" s="660"/>
      <c r="M20" s="651" t="str">
        <f t="shared" si="2"/>
        <v>prosinec</v>
      </c>
      <c r="N20" s="651">
        <f t="shared" si="3"/>
        <v>1143.5524244846431</v>
      </c>
      <c r="O20" s="651">
        <f t="shared" si="4"/>
        <v>1040.1934187335237</v>
      </c>
      <c r="P20" s="651">
        <f t="shared" si="5"/>
        <v>103.35900575111941</v>
      </c>
      <c r="Q20" s="652"/>
      <c r="R20" s="643"/>
      <c r="S20" s="653"/>
      <c r="T20" s="653"/>
      <c r="U20" s="442"/>
    </row>
    <row r="21" spans="1:21" ht="19.149999999999999" customHeight="1">
      <c r="A21" s="645" t="s">
        <v>119</v>
      </c>
      <c r="B21" s="407">
        <f>SUM(B9:B11)</f>
        <v>3111.4101825668972</v>
      </c>
      <c r="C21" s="646">
        <f>SUM(C9:C11)</f>
        <v>3131.559965872254</v>
      </c>
      <c r="D21" s="647">
        <f>(B21-C21)/C21</f>
        <v>-6.4344235859920143E-3</v>
      </c>
      <c r="E21" s="407">
        <f t="shared" ref="E21:J21" si="6">SUM(E9:E11)</f>
        <v>3314.3438732730365</v>
      </c>
      <c r="F21" s="646">
        <f t="shared" si="6"/>
        <v>3323.5554086789707</v>
      </c>
      <c r="G21" s="647">
        <f t="shared" si="1"/>
        <v>-2.7715907434188317E-3</v>
      </c>
      <c r="H21" s="407">
        <f t="shared" si="6"/>
        <v>33185.204946993617</v>
      </c>
      <c r="I21" s="646">
        <f t="shared" si="6"/>
        <v>33453.727346816799</v>
      </c>
      <c r="J21" s="407">
        <f t="shared" si="6"/>
        <v>35349.598921671553</v>
      </c>
      <c r="K21" s="646">
        <f>SUM(K9:K11)</f>
        <v>35503.736760791697</v>
      </c>
      <c r="L21" s="643"/>
      <c r="M21" s="651"/>
      <c r="N21" s="651">
        <f>SUM(N9:N20)</f>
        <v>8694.2191732210795</v>
      </c>
      <c r="O21" s="651">
        <f>SUM(O9:O20)</f>
        <v>8564.6294736091877</v>
      </c>
      <c r="P21" s="651"/>
      <c r="Q21" s="652"/>
      <c r="R21" s="643"/>
      <c r="U21" s="442"/>
    </row>
    <row r="22" spans="1:21" ht="19.149999999999999" customHeight="1">
      <c r="A22" s="655" t="s">
        <v>120</v>
      </c>
      <c r="B22" s="407">
        <f>SUM(B12:B14)</f>
        <v>1470.8086710622229</v>
      </c>
      <c r="C22" s="659">
        <f>SUM(C12:C14)</f>
        <v>1536.0800388397388</v>
      </c>
      <c r="D22" s="657">
        <f t="shared" si="0"/>
        <v>-4.2492165855379481E-2</v>
      </c>
      <c r="E22" s="407">
        <f t="shared" ref="E22:J22" si="7">SUM(E12:E14)</f>
        <v>1450.6630635885679</v>
      </c>
      <c r="F22" s="659">
        <f t="shared" si="7"/>
        <v>1576.8247012525967</v>
      </c>
      <c r="G22" s="657">
        <f t="shared" si="1"/>
        <v>-8.0009932343023712E-2</v>
      </c>
      <c r="H22" s="407">
        <f t="shared" si="7"/>
        <v>15719.895290064989</v>
      </c>
      <c r="I22" s="659">
        <f t="shared" si="7"/>
        <v>16380.58781632496</v>
      </c>
      <c r="J22" s="407">
        <f t="shared" si="7"/>
        <v>15504.595131489225</v>
      </c>
      <c r="K22" s="659">
        <f>SUM(K12:K14)</f>
        <v>16816.571176209025</v>
      </c>
      <c r="L22" s="643"/>
      <c r="M22" s="643"/>
      <c r="N22" s="643"/>
      <c r="O22" s="643"/>
      <c r="P22" s="643"/>
      <c r="Q22" s="644"/>
      <c r="R22" s="643"/>
    </row>
    <row r="23" spans="1:21" ht="19.149999999999999" customHeight="1">
      <c r="A23" s="655" t="s">
        <v>121</v>
      </c>
      <c r="B23" s="407">
        <f>SUM(B15:B17)</f>
        <v>1231.4686092492616</v>
      </c>
      <c r="C23" s="659">
        <f>SUM(C15:C17)</f>
        <v>1246.5041043082836</v>
      </c>
      <c r="D23" s="657">
        <f t="shared" si="0"/>
        <v>-1.2062130406995766E-2</v>
      </c>
      <c r="E23" s="407">
        <f t="shared" ref="E23:J23" si="8">SUM(E15:E17)</f>
        <v>1250.3339647645096</v>
      </c>
      <c r="F23" s="659">
        <f t="shared" si="8"/>
        <v>1269.0360935961601</v>
      </c>
      <c r="G23" s="657">
        <f t="shared" si="1"/>
        <v>-1.4737271009095504E-2</v>
      </c>
      <c r="H23" s="407">
        <f t="shared" si="8"/>
        <v>13200.52899353742</v>
      </c>
      <c r="I23" s="659">
        <f t="shared" si="8"/>
        <v>13291.426622201983</v>
      </c>
      <c r="J23" s="407">
        <f t="shared" si="8"/>
        <v>13402.941940017783</v>
      </c>
      <c r="K23" s="659">
        <f>SUM(K15:K17)</f>
        <v>13531.675789494173</v>
      </c>
      <c r="L23" s="643"/>
      <c r="M23" s="643"/>
      <c r="N23" s="643"/>
      <c r="O23" s="643"/>
      <c r="P23" s="643"/>
      <c r="Q23" s="644"/>
      <c r="R23" s="643"/>
    </row>
    <row r="24" spans="1:21" ht="19.149999999999999" customHeight="1">
      <c r="A24" s="661" t="s">
        <v>122</v>
      </c>
      <c r="B24" s="432">
        <f>SUM(B18:B20)</f>
        <v>2880.5317103426974</v>
      </c>
      <c r="C24" s="666">
        <f>SUM(C18:C20)</f>
        <v>2650.4853645889125</v>
      </c>
      <c r="D24" s="663">
        <f t="shared" si="0"/>
        <v>8.6794044904852666E-2</v>
      </c>
      <c r="E24" s="432">
        <f t="shared" ref="E24:J24" si="9">SUM(E18:E20)</f>
        <v>2990.8677806879687</v>
      </c>
      <c r="F24" s="666">
        <f t="shared" si="9"/>
        <v>2882.6188706601679</v>
      </c>
      <c r="G24" s="663">
        <f t="shared" si="1"/>
        <v>3.7552279675117081E-2</v>
      </c>
      <c r="H24" s="432">
        <f t="shared" si="9"/>
        <v>30788.80212141732</v>
      </c>
      <c r="I24" s="666">
        <f t="shared" si="9"/>
        <v>28271.891953855156</v>
      </c>
      <c r="J24" s="432">
        <f t="shared" si="9"/>
        <v>31968.222146768778</v>
      </c>
      <c r="K24" s="666">
        <f>SUM(K18:K20)</f>
        <v>30747.919503387551</v>
      </c>
      <c r="L24" s="643"/>
      <c r="M24" s="643"/>
      <c r="N24" s="643"/>
      <c r="O24" s="643"/>
      <c r="P24" s="643"/>
      <c r="Q24" s="644"/>
      <c r="R24" s="643"/>
    </row>
    <row r="25" spans="1:21" ht="19.149999999999999" customHeight="1">
      <c r="A25" s="645" t="s">
        <v>123</v>
      </c>
      <c r="B25" s="407">
        <f>SUM(B9:B14)</f>
        <v>4582.2188536291205</v>
      </c>
      <c r="C25" s="646">
        <f>SUM(C9:C14)</f>
        <v>4667.6400047119923</v>
      </c>
      <c r="D25" s="647">
        <f t="shared" si="0"/>
        <v>-1.8300715350078191E-2</v>
      </c>
      <c r="E25" s="407">
        <f t="shared" ref="E25:J25" si="10">SUM(E9:E14)</f>
        <v>4765.0069368616041</v>
      </c>
      <c r="F25" s="646">
        <f t="shared" si="10"/>
        <v>4900.3801099315679</v>
      </c>
      <c r="G25" s="647">
        <f t="shared" si="1"/>
        <v>-2.7625035208106372E-2</v>
      </c>
      <c r="H25" s="407">
        <f t="shared" si="10"/>
        <v>48905.100237058607</v>
      </c>
      <c r="I25" s="646">
        <f t="shared" si="10"/>
        <v>49834.315163141757</v>
      </c>
      <c r="J25" s="407">
        <f t="shared" si="10"/>
        <v>50854.194053160783</v>
      </c>
      <c r="K25" s="646">
        <f>SUM(K9:K14)</f>
        <v>52320.307937000725</v>
      </c>
      <c r="L25" s="643"/>
      <c r="M25" s="643"/>
      <c r="N25" s="643"/>
      <c r="O25" s="643"/>
      <c r="P25" s="643"/>
      <c r="Q25" s="644"/>
      <c r="R25" s="643"/>
    </row>
    <row r="26" spans="1:21" ht="19.149999999999999" customHeight="1">
      <c r="A26" s="661" t="s">
        <v>124</v>
      </c>
      <c r="B26" s="432">
        <f>SUM(B15:B20)</f>
        <v>4112.0003195919589</v>
      </c>
      <c r="C26" s="666">
        <f>SUM(C15:C20)</f>
        <v>3896.9894688971963</v>
      </c>
      <c r="D26" s="663">
        <f t="shared" si="0"/>
        <v>5.5173577555396446E-2</v>
      </c>
      <c r="E26" s="432">
        <f t="shared" ref="E26:J26" si="11">SUM(E15:E20)</f>
        <v>4241.2017454524776</v>
      </c>
      <c r="F26" s="666">
        <f t="shared" si="11"/>
        <v>4151.6549642563277</v>
      </c>
      <c r="G26" s="663">
        <f t="shared" si="1"/>
        <v>2.1568936235574203E-2</v>
      </c>
      <c r="H26" s="432">
        <f t="shared" si="11"/>
        <v>43989.331114954744</v>
      </c>
      <c r="I26" s="666">
        <f t="shared" si="11"/>
        <v>41563.318576057136</v>
      </c>
      <c r="J26" s="432">
        <f t="shared" si="11"/>
        <v>45371.164086786564</v>
      </c>
      <c r="K26" s="666">
        <f>SUM(K15:K20)</f>
        <v>44279.595292881728</v>
      </c>
      <c r="L26" s="643"/>
      <c r="M26" s="643"/>
      <c r="N26" s="643"/>
      <c r="O26" s="643"/>
      <c r="P26" s="643"/>
      <c r="Q26" s="644"/>
      <c r="R26" s="643"/>
    </row>
    <row r="27" spans="1:21" ht="19.149999999999999" customHeight="1">
      <c r="A27" s="85" t="s">
        <v>1</v>
      </c>
      <c r="B27" s="39">
        <f>SUM(B9:B20)</f>
        <v>8694.2191732210795</v>
      </c>
      <c r="C27" s="86">
        <f>SUM(C9:C20)</f>
        <v>8564.6294736091877</v>
      </c>
      <c r="D27" s="87">
        <f t="shared" si="0"/>
        <v>1.5130800463838615E-2</v>
      </c>
      <c r="E27" s="39">
        <f>SUM(E9:E20)</f>
        <v>9006.2086823140817</v>
      </c>
      <c r="F27" s="86">
        <f t="shared" ref="F27:J27" si="12">SUM(F9:F20)</f>
        <v>9052.0350741878956</v>
      </c>
      <c r="G27" s="87">
        <f t="shared" si="1"/>
        <v>-5.0625512935195119E-3</v>
      </c>
      <c r="H27" s="39">
        <f t="shared" si="12"/>
        <v>92894.431352013358</v>
      </c>
      <c r="I27" s="86">
        <f t="shared" si="12"/>
        <v>91397.633739198907</v>
      </c>
      <c r="J27" s="39">
        <f t="shared" si="12"/>
        <v>96225.358139947362</v>
      </c>
      <c r="K27" s="86">
        <f>SUM(K9:K20)</f>
        <v>96599.903229882446</v>
      </c>
      <c r="L27" s="643"/>
      <c r="M27" s="643"/>
      <c r="N27" s="643"/>
      <c r="O27" s="643"/>
      <c r="P27" s="643"/>
      <c r="Q27" s="644"/>
      <c r="R27" s="643"/>
    </row>
    <row r="28" spans="1:21" ht="12" customHeight="1">
      <c r="A28" s="458"/>
      <c r="B28" s="458"/>
      <c r="C28" s="458"/>
      <c r="D28" s="458"/>
      <c r="E28" s="458"/>
      <c r="F28" s="458"/>
      <c r="G28" s="458"/>
      <c r="H28" s="458"/>
      <c r="I28" s="458"/>
      <c r="J28" s="458"/>
      <c r="K28" s="458"/>
      <c r="L28" s="458"/>
      <c r="M28" s="458"/>
      <c r="N28" s="458"/>
      <c r="O28" s="458"/>
      <c r="P28" s="458"/>
      <c r="Q28" s="458"/>
      <c r="R28" s="458"/>
    </row>
    <row r="29" spans="1:21" ht="17.25" customHeight="1"/>
    <row r="30" spans="1:21" ht="12" customHeight="1">
      <c r="B30" s="442"/>
      <c r="H30" s="442"/>
    </row>
    <row r="31" spans="1:21" ht="12" customHeight="1">
      <c r="B31" s="442"/>
      <c r="C31" s="442"/>
      <c r="D31" s="442"/>
      <c r="E31" s="442"/>
      <c r="F31" s="442"/>
      <c r="G31" s="442"/>
      <c r="L31" s="442"/>
      <c r="M31" s="442"/>
      <c r="N31" s="442"/>
    </row>
    <row r="32" spans="1:21" ht="12" customHeight="1">
      <c r="B32" s="442"/>
      <c r="D32" s="641"/>
      <c r="E32" s="442"/>
      <c r="F32" s="440"/>
      <c r="G32" s="641"/>
      <c r="H32" s="442"/>
      <c r="L32" s="442"/>
      <c r="M32" s="442"/>
      <c r="N32" s="442"/>
    </row>
    <row r="33" spans="4:14" ht="12" customHeight="1">
      <c r="E33" s="440"/>
      <c r="F33" s="442"/>
      <c r="G33" s="442"/>
      <c r="L33" s="442"/>
      <c r="M33" s="442"/>
      <c r="N33" s="442"/>
    </row>
    <row r="34" spans="4:14" ht="12" customHeight="1">
      <c r="D34" s="642"/>
      <c r="E34" s="442"/>
      <c r="F34" s="440"/>
      <c r="G34" s="442"/>
      <c r="L34" s="442"/>
      <c r="M34" s="442"/>
      <c r="N34" s="442"/>
    </row>
    <row r="35" spans="4:14" ht="12" customHeight="1">
      <c r="E35" s="442"/>
      <c r="F35" s="442"/>
      <c r="G35" s="442"/>
      <c r="L35" s="442"/>
      <c r="M35" s="442"/>
      <c r="N35" s="442"/>
    </row>
    <row r="36" spans="4:14" ht="12" customHeight="1">
      <c r="E36" s="442"/>
      <c r="F36" s="442"/>
      <c r="G36" s="442"/>
      <c r="L36" s="442"/>
      <c r="M36" s="442"/>
      <c r="N36" s="442"/>
    </row>
    <row r="37" spans="4:14" ht="12" customHeight="1">
      <c r="E37" s="442"/>
      <c r="F37" s="442"/>
      <c r="G37" s="442"/>
      <c r="L37" s="442"/>
      <c r="M37" s="442"/>
      <c r="N37" s="442"/>
    </row>
    <row r="38" spans="4:14" ht="12" customHeight="1">
      <c r="E38" s="442"/>
      <c r="F38" s="442"/>
      <c r="G38" s="442"/>
      <c r="L38" s="442"/>
      <c r="M38" s="442"/>
      <c r="N38" s="442"/>
    </row>
    <row r="39" spans="4:14" ht="12" customHeight="1">
      <c r="E39" s="442"/>
      <c r="F39" s="442"/>
      <c r="G39" s="442"/>
      <c r="L39" s="442"/>
      <c r="M39" s="442"/>
      <c r="N39" s="442"/>
    </row>
    <row r="40" spans="4:14" ht="12" customHeight="1">
      <c r="E40" s="442"/>
      <c r="F40" s="442"/>
      <c r="G40" s="442"/>
      <c r="L40" s="442"/>
      <c r="M40" s="442"/>
      <c r="N40" s="442"/>
    </row>
    <row r="41" spans="4:14" ht="12" customHeight="1">
      <c r="E41" s="442"/>
      <c r="F41" s="442"/>
      <c r="G41" s="442"/>
      <c r="L41" s="442"/>
      <c r="M41" s="442"/>
      <c r="N41" s="442"/>
    </row>
    <row r="42" spans="4:14" ht="12" customHeight="1">
      <c r="E42" s="442"/>
      <c r="F42" s="442"/>
      <c r="G42" s="442"/>
      <c r="L42" s="442"/>
      <c r="M42" s="442"/>
      <c r="N42" s="442"/>
    </row>
    <row r="43" spans="4:14" ht="12" customHeight="1"/>
    <row r="44" spans="4:14" ht="12" customHeight="1"/>
    <row r="45" spans="4:14" ht="12" customHeight="1"/>
    <row r="46" spans="4:14" ht="12" customHeight="1"/>
    <row r="47" spans="4:14" ht="12" customHeight="1"/>
  </sheetData>
  <mergeCells count="12">
    <mergeCell ref="B6:G6"/>
    <mergeCell ref="H6:K6"/>
    <mergeCell ref="L6:R6"/>
    <mergeCell ref="A3:R3"/>
    <mergeCell ref="A5:K5"/>
    <mergeCell ref="H7:I7"/>
    <mergeCell ref="J7:K7"/>
    <mergeCell ref="L7:R7"/>
    <mergeCell ref="B7:C7"/>
    <mergeCell ref="E7:F7"/>
    <mergeCell ref="D7:D8"/>
    <mergeCell ref="G7:G8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8"/>
  <dimension ref="A1:S45"/>
  <sheetViews>
    <sheetView showGridLines="0" zoomScaleNormal="100" zoomScaleSheetLayoutView="100" workbookViewId="0"/>
  </sheetViews>
  <sheetFormatPr defaultRowHeight="12.75"/>
  <cols>
    <col min="1" max="1" width="7.140625" style="439" customWidth="1"/>
    <col min="2" max="5" width="9.7109375" style="439" customWidth="1"/>
    <col min="6" max="6" width="1.7109375" style="439" customWidth="1"/>
    <col min="7" max="7" width="10" style="439" customWidth="1"/>
    <col min="8" max="11" width="9.7109375" style="439" customWidth="1"/>
    <col min="12" max="12" width="5.28515625" style="439" customWidth="1"/>
    <col min="13" max="16" width="9.7109375" style="439" customWidth="1"/>
    <col min="17" max="17" width="2.7109375" style="439" customWidth="1"/>
    <col min="18" max="256" width="9.140625" style="439"/>
    <col min="257" max="269" width="10.7109375" style="439" customWidth="1"/>
    <col min="270" max="512" width="9.140625" style="439"/>
    <col min="513" max="525" width="10.7109375" style="439" customWidth="1"/>
    <col min="526" max="768" width="9.140625" style="439"/>
    <col min="769" max="781" width="10.7109375" style="439" customWidth="1"/>
    <col min="782" max="1024" width="9.140625" style="439"/>
    <col min="1025" max="1037" width="10.7109375" style="439" customWidth="1"/>
    <col min="1038" max="1280" width="9.140625" style="439"/>
    <col min="1281" max="1293" width="10.7109375" style="439" customWidth="1"/>
    <col min="1294" max="1536" width="9.140625" style="439"/>
    <col min="1537" max="1549" width="10.7109375" style="439" customWidth="1"/>
    <col min="1550" max="1792" width="9.140625" style="439"/>
    <col min="1793" max="1805" width="10.7109375" style="439" customWidth="1"/>
    <col min="1806" max="2048" width="9.140625" style="439"/>
    <col min="2049" max="2061" width="10.7109375" style="439" customWidth="1"/>
    <col min="2062" max="2304" width="9.140625" style="439"/>
    <col min="2305" max="2317" width="10.7109375" style="439" customWidth="1"/>
    <col min="2318" max="2560" width="9.140625" style="439"/>
    <col min="2561" max="2573" width="10.7109375" style="439" customWidth="1"/>
    <col min="2574" max="2816" width="9.140625" style="439"/>
    <col min="2817" max="2829" width="10.7109375" style="439" customWidth="1"/>
    <col min="2830" max="3072" width="9.140625" style="439"/>
    <col min="3073" max="3085" width="10.7109375" style="439" customWidth="1"/>
    <col min="3086" max="3328" width="9.140625" style="439"/>
    <col min="3329" max="3341" width="10.7109375" style="439" customWidth="1"/>
    <col min="3342" max="3584" width="9.140625" style="439"/>
    <col min="3585" max="3597" width="10.7109375" style="439" customWidth="1"/>
    <col min="3598" max="3840" width="9.140625" style="439"/>
    <col min="3841" max="3853" width="10.7109375" style="439" customWidth="1"/>
    <col min="3854" max="4096" width="9.140625" style="439"/>
    <col min="4097" max="4109" width="10.7109375" style="439" customWidth="1"/>
    <col min="4110" max="4352" width="9.140625" style="439"/>
    <col min="4353" max="4365" width="10.7109375" style="439" customWidth="1"/>
    <col min="4366" max="4608" width="9.140625" style="439"/>
    <col min="4609" max="4621" width="10.7109375" style="439" customWidth="1"/>
    <col min="4622" max="4864" width="9.140625" style="439"/>
    <col min="4865" max="4877" width="10.7109375" style="439" customWidth="1"/>
    <col min="4878" max="5120" width="9.140625" style="439"/>
    <col min="5121" max="5133" width="10.7109375" style="439" customWidth="1"/>
    <col min="5134" max="5376" width="9.140625" style="439"/>
    <col min="5377" max="5389" width="10.7109375" style="439" customWidth="1"/>
    <col min="5390" max="5632" width="9.140625" style="439"/>
    <col min="5633" max="5645" width="10.7109375" style="439" customWidth="1"/>
    <col min="5646" max="5888" width="9.140625" style="439"/>
    <col min="5889" max="5901" width="10.7109375" style="439" customWidth="1"/>
    <col min="5902" max="6144" width="9.140625" style="439"/>
    <col min="6145" max="6157" width="10.7109375" style="439" customWidth="1"/>
    <col min="6158" max="6400" width="9.140625" style="439"/>
    <col min="6401" max="6413" width="10.7109375" style="439" customWidth="1"/>
    <col min="6414" max="6656" width="9.140625" style="439"/>
    <col min="6657" max="6669" width="10.7109375" style="439" customWidth="1"/>
    <col min="6670" max="6912" width="9.140625" style="439"/>
    <col min="6913" max="6925" width="10.7109375" style="439" customWidth="1"/>
    <col min="6926" max="7168" width="9.140625" style="439"/>
    <col min="7169" max="7181" width="10.7109375" style="439" customWidth="1"/>
    <col min="7182" max="7424" width="9.140625" style="439"/>
    <col min="7425" max="7437" width="10.7109375" style="439" customWidth="1"/>
    <col min="7438" max="7680" width="9.140625" style="439"/>
    <col min="7681" max="7693" width="10.7109375" style="439" customWidth="1"/>
    <col min="7694" max="7936" width="9.140625" style="439"/>
    <col min="7937" max="7949" width="10.7109375" style="439" customWidth="1"/>
    <col min="7950" max="8192" width="9.140625" style="439"/>
    <col min="8193" max="8205" width="10.7109375" style="439" customWidth="1"/>
    <col min="8206" max="8448" width="9.140625" style="439"/>
    <col min="8449" max="8461" width="10.7109375" style="439" customWidth="1"/>
    <col min="8462" max="8704" width="9.140625" style="439"/>
    <col min="8705" max="8717" width="10.7109375" style="439" customWidth="1"/>
    <col min="8718" max="8960" width="9.140625" style="439"/>
    <col min="8961" max="8973" width="10.7109375" style="439" customWidth="1"/>
    <col min="8974" max="9216" width="9.140625" style="439"/>
    <col min="9217" max="9229" width="10.7109375" style="439" customWidth="1"/>
    <col min="9230" max="9472" width="9.140625" style="439"/>
    <col min="9473" max="9485" width="10.7109375" style="439" customWidth="1"/>
    <col min="9486" max="9728" width="9.140625" style="439"/>
    <col min="9729" max="9741" width="10.7109375" style="439" customWidth="1"/>
    <col min="9742" max="9984" width="9.140625" style="439"/>
    <col min="9985" max="9997" width="10.7109375" style="439" customWidth="1"/>
    <col min="9998" max="10240" width="9.140625" style="439"/>
    <col min="10241" max="10253" width="10.7109375" style="439" customWidth="1"/>
    <col min="10254" max="10496" width="9.140625" style="439"/>
    <col min="10497" max="10509" width="10.7109375" style="439" customWidth="1"/>
    <col min="10510" max="10752" width="9.140625" style="439"/>
    <col min="10753" max="10765" width="10.7109375" style="439" customWidth="1"/>
    <col min="10766" max="11008" width="9.140625" style="439"/>
    <col min="11009" max="11021" width="10.7109375" style="439" customWidth="1"/>
    <col min="11022" max="11264" width="9.140625" style="439"/>
    <col min="11265" max="11277" width="10.7109375" style="439" customWidth="1"/>
    <col min="11278" max="11520" width="9.140625" style="439"/>
    <col min="11521" max="11533" width="10.7109375" style="439" customWidth="1"/>
    <col min="11534" max="11776" width="9.140625" style="439"/>
    <col min="11777" max="11789" width="10.7109375" style="439" customWidth="1"/>
    <col min="11790" max="12032" width="9.140625" style="439"/>
    <col min="12033" max="12045" width="10.7109375" style="439" customWidth="1"/>
    <col min="12046" max="12288" width="9.140625" style="439"/>
    <col min="12289" max="12301" width="10.7109375" style="439" customWidth="1"/>
    <col min="12302" max="12544" width="9.140625" style="439"/>
    <col min="12545" max="12557" width="10.7109375" style="439" customWidth="1"/>
    <col min="12558" max="12800" width="9.140625" style="439"/>
    <col min="12801" max="12813" width="10.7109375" style="439" customWidth="1"/>
    <col min="12814" max="13056" width="9.140625" style="439"/>
    <col min="13057" max="13069" width="10.7109375" style="439" customWidth="1"/>
    <col min="13070" max="13312" width="9.140625" style="439"/>
    <col min="13313" max="13325" width="10.7109375" style="439" customWidth="1"/>
    <col min="13326" max="13568" width="9.140625" style="439"/>
    <col min="13569" max="13581" width="10.7109375" style="439" customWidth="1"/>
    <col min="13582" max="13824" width="9.140625" style="439"/>
    <col min="13825" max="13837" width="10.7109375" style="439" customWidth="1"/>
    <col min="13838" max="14080" width="9.140625" style="439"/>
    <col min="14081" max="14093" width="10.7109375" style="439" customWidth="1"/>
    <col min="14094" max="14336" width="9.140625" style="439"/>
    <col min="14337" max="14349" width="10.7109375" style="439" customWidth="1"/>
    <col min="14350" max="14592" width="9.140625" style="439"/>
    <col min="14593" max="14605" width="10.7109375" style="439" customWidth="1"/>
    <col min="14606" max="14848" width="9.140625" style="439"/>
    <col min="14849" max="14861" width="10.7109375" style="439" customWidth="1"/>
    <col min="14862" max="15104" width="9.140625" style="439"/>
    <col min="15105" max="15117" width="10.7109375" style="439" customWidth="1"/>
    <col min="15118" max="15360" width="9.140625" style="439"/>
    <col min="15361" max="15373" width="10.7109375" style="439" customWidth="1"/>
    <col min="15374" max="15616" width="9.140625" style="439"/>
    <col min="15617" max="15629" width="10.7109375" style="439" customWidth="1"/>
    <col min="15630" max="15872" width="9.140625" style="439"/>
    <col min="15873" max="15885" width="10.7109375" style="439" customWidth="1"/>
    <col min="15886" max="16128" width="9.140625" style="439"/>
    <col min="16129" max="16141" width="10.7109375" style="439" customWidth="1"/>
    <col min="16142" max="16384" width="9.140625" style="439"/>
  </cols>
  <sheetData>
    <row r="1" spans="1:19" ht="18" customHeight="1">
      <c r="A1" s="711" t="s">
        <v>446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  <c r="M1" s="711"/>
      <c r="N1" s="711"/>
      <c r="O1" s="711"/>
      <c r="P1" s="712"/>
      <c r="Q1" s="712"/>
    </row>
    <row r="2" spans="1:19" ht="5.0999999999999996" customHeight="1">
      <c r="A2" s="713"/>
      <c r="B2" s="713"/>
      <c r="C2" s="713"/>
      <c r="D2" s="713"/>
      <c r="E2" s="713"/>
      <c r="F2" s="711"/>
      <c r="G2" s="711"/>
      <c r="H2" s="711"/>
      <c r="I2" s="711"/>
      <c r="J2" s="711"/>
      <c r="K2" s="711"/>
      <c r="L2" s="711"/>
      <c r="M2" s="711"/>
      <c r="N2" s="711"/>
      <c r="O2" s="711"/>
      <c r="P2" s="712"/>
      <c r="Q2" s="712"/>
    </row>
    <row r="3" spans="1:19" ht="19.899999999999999" customHeight="1">
      <c r="A3" s="1611">
        <v>2020</v>
      </c>
      <c r="B3" s="1612"/>
      <c r="C3" s="1612"/>
      <c r="D3" s="1612"/>
      <c r="E3" s="1613"/>
      <c r="F3" s="701"/>
      <c r="G3" s="701"/>
      <c r="H3" s="701"/>
      <c r="I3" s="701"/>
      <c r="J3" s="701"/>
      <c r="K3" s="701"/>
      <c r="L3" s="701"/>
      <c r="M3" s="701"/>
      <c r="N3" s="701"/>
      <c r="O3" s="701"/>
      <c r="P3" s="701"/>
      <c r="Q3" s="701"/>
    </row>
    <row r="4" spans="1:19" ht="39.75" customHeight="1">
      <c r="A4" s="81"/>
      <c r="B4" s="1606" t="s">
        <v>544</v>
      </c>
      <c r="C4" s="1582"/>
      <c r="D4" s="1582"/>
      <c r="E4" s="1584"/>
      <c r="F4" s="702"/>
      <c r="G4" s="703"/>
      <c r="H4" s="1678" t="s">
        <v>193</v>
      </c>
      <c r="I4" s="1678"/>
      <c r="J4" s="1678"/>
      <c r="K4" s="1678"/>
      <c r="L4" s="702"/>
      <c r="M4" s="1678" t="s">
        <v>502</v>
      </c>
      <c r="N4" s="1678"/>
      <c r="O4" s="1678"/>
      <c r="P4" s="1678"/>
      <c r="Q4" s="704"/>
    </row>
    <row r="5" spans="1:19" ht="20.100000000000001" customHeight="1">
      <c r="A5" s="82"/>
      <c r="B5" s="1674" t="str">
        <f>'6.1'!B7:D7</f>
        <v>Skutečnost</v>
      </c>
      <c r="C5" s="1674"/>
      <c r="D5" s="1675" t="str">
        <f>'6.1'!E7</f>
        <v>Přepočet</v>
      </c>
      <c r="E5" s="1676"/>
      <c r="F5" s="704"/>
      <c r="G5" s="704"/>
      <c r="H5" s="704"/>
      <c r="I5" s="704"/>
      <c r="J5" s="704"/>
      <c r="K5" s="704"/>
      <c r="L5" s="704"/>
      <c r="M5" s="705"/>
      <c r="N5" s="705"/>
      <c r="O5" s="705"/>
      <c r="P5" s="705"/>
      <c r="Q5" s="695"/>
      <c r="R5" s="447"/>
      <c r="S5" s="447"/>
    </row>
    <row r="6" spans="1:19" ht="20.100000000000001" customHeight="1">
      <c r="A6" s="51" t="str">
        <f>'6.1'!A8</f>
        <v>Období</v>
      </c>
      <c r="B6" s="88">
        <v>2020</v>
      </c>
      <c r="C6" s="84">
        <f>B6-1</f>
        <v>2019</v>
      </c>
      <c r="D6" s="88">
        <f>B6</f>
        <v>2020</v>
      </c>
      <c r="E6" s="84">
        <f>C6</f>
        <v>2019</v>
      </c>
      <c r="F6" s="706"/>
      <c r="G6" s="707"/>
      <c r="H6" s="706"/>
      <c r="I6" s="707"/>
      <c r="J6" s="708"/>
      <c r="K6" s="708"/>
      <c r="L6" s="708"/>
      <c r="M6" s="709"/>
      <c r="N6" s="709"/>
      <c r="O6" s="710"/>
      <c r="P6" s="709"/>
      <c r="Q6" s="695"/>
      <c r="R6" s="447"/>
      <c r="S6" s="447"/>
    </row>
    <row r="7" spans="1:19" ht="18" customHeight="1">
      <c r="A7" s="645" t="str">
        <f>'6.1'!A9</f>
        <v>leden</v>
      </c>
      <c r="B7" s="678">
        <f>'6.1'!B9/'6.1'!$B$27</f>
        <v>0.13994725693144885</v>
      </c>
      <c r="C7" s="679">
        <f>'6.1'!C9/'6.1'!$C$27</f>
        <v>0.1498977544992314</v>
      </c>
      <c r="D7" s="680">
        <f>'6.1'!E9/'6.1'!$E$27</f>
        <v>0.1411357279608963</v>
      </c>
      <c r="E7" s="681">
        <f>'6.1'!F9/'6.1'!$F$27</f>
        <v>0.14342105297865501</v>
      </c>
      <c r="F7" s="409"/>
      <c r="G7" s="682"/>
      <c r="H7" s="409"/>
      <c r="I7" s="683"/>
      <c r="J7" s="407"/>
      <c r="K7" s="407"/>
      <c r="L7" s="407"/>
      <c r="M7" s="684"/>
      <c r="N7" s="684"/>
      <c r="O7" s="685"/>
      <c r="P7" s="684"/>
      <c r="Q7" s="686"/>
      <c r="R7" s="687"/>
      <c r="S7" s="687"/>
    </row>
    <row r="8" spans="1:19" ht="18" customHeight="1">
      <c r="A8" s="655" t="str">
        <f>'6.1'!A10</f>
        <v>únor</v>
      </c>
      <c r="B8" s="678">
        <f>'6.1'!B10/'6.1'!$B$27</f>
        <v>0.11220573584019473</v>
      </c>
      <c r="C8" s="688">
        <f>'6.1'!C10/'6.1'!$C$27</f>
        <v>0.11716128668868048</v>
      </c>
      <c r="D8" s="680">
        <f>'6.1'!E10/'6.1'!$E$27</f>
        <v>0.12232582076233485</v>
      </c>
      <c r="E8" s="689">
        <f>'6.1'!F10/'6.1'!$F$27</f>
        <v>0.11999820701410314</v>
      </c>
      <c r="F8" s="409"/>
      <c r="G8" s="682"/>
      <c r="H8" s="409"/>
      <c r="I8" s="683"/>
      <c r="J8" s="409"/>
      <c r="K8" s="407"/>
      <c r="L8" s="407"/>
      <c r="M8" s="684"/>
      <c r="N8" s="684" t="str">
        <f t="shared" ref="N8:O11" si="0">A19</f>
        <v>I. čtvrtletí</v>
      </c>
      <c r="O8" s="690">
        <f t="shared" si="0"/>
        <v>0.35787114639924195</v>
      </c>
      <c r="P8" s="684"/>
      <c r="Q8" s="686"/>
      <c r="R8" s="687"/>
      <c r="S8" s="687"/>
    </row>
    <row r="9" spans="1:19" ht="18" customHeight="1">
      <c r="A9" s="661" t="str">
        <f>'6.1'!A11</f>
        <v>březen</v>
      </c>
      <c r="B9" s="691">
        <f>'6.1'!B11/'6.1'!$B$27</f>
        <v>0.10571815362759839</v>
      </c>
      <c r="C9" s="692">
        <f>'6.1'!C11/'6.1'!$C$27</f>
        <v>9.8579656378837033E-2</v>
      </c>
      <c r="D9" s="693">
        <f>'6.1'!E11/'6.1'!$E$27</f>
        <v>0.1045450109939083</v>
      </c>
      <c r="E9" s="694">
        <f>'6.1'!F11/'6.1'!$F$27</f>
        <v>0.10374186802321385</v>
      </c>
      <c r="F9" s="409"/>
      <c r="G9" s="682"/>
      <c r="H9" s="409"/>
      <c r="I9" s="683"/>
      <c r="J9" s="409"/>
      <c r="K9" s="407"/>
      <c r="L9" s="407"/>
      <c r="M9" s="695"/>
      <c r="N9" s="684" t="str">
        <f t="shared" si="0"/>
        <v>II. čtvrtletí</v>
      </c>
      <c r="O9" s="690">
        <f t="shared" si="0"/>
        <v>0.16917087570007855</v>
      </c>
      <c r="P9" s="684"/>
      <c r="Q9" s="686"/>
      <c r="R9" s="687"/>
      <c r="S9" s="687"/>
    </row>
    <row r="10" spans="1:19" ht="18" customHeight="1">
      <c r="A10" s="645" t="str">
        <f>'6.1'!A12</f>
        <v>duben</v>
      </c>
      <c r="B10" s="678">
        <f>'6.1'!B12/'6.1'!$B$27</f>
        <v>6.6133358423961328E-2</v>
      </c>
      <c r="C10" s="679">
        <f>'6.1'!C12/'6.1'!$C$27</f>
        <v>7.0187000894278928E-2</v>
      </c>
      <c r="D10" s="680">
        <f>'6.1'!E12/'6.1'!$E$27</f>
        <v>6.6704666095375439E-2</v>
      </c>
      <c r="E10" s="681">
        <f>'6.1'!F12/'6.1'!$F$27</f>
        <v>7.3648810252101266E-2</v>
      </c>
      <c r="F10" s="409"/>
      <c r="G10" s="682"/>
      <c r="H10" s="409"/>
      <c r="I10" s="683"/>
      <c r="J10" s="407"/>
      <c r="K10" s="407"/>
      <c r="L10" s="407"/>
      <c r="M10" s="695"/>
      <c r="N10" s="684" t="str">
        <f t="shared" si="0"/>
        <v>III. čtvrtletí</v>
      </c>
      <c r="O10" s="690">
        <f t="shared" si="0"/>
        <v>0.1416422320065599</v>
      </c>
      <c r="P10" s="684"/>
      <c r="Q10" s="686"/>
      <c r="R10" s="687"/>
      <c r="S10" s="687"/>
    </row>
    <row r="11" spans="1:19" ht="18" customHeight="1">
      <c r="A11" s="655" t="str">
        <f>'6.1'!A13</f>
        <v>květen</v>
      </c>
      <c r="B11" s="678">
        <f>'6.1'!B13/'6.1'!$B$27</f>
        <v>5.6629008137905626E-2</v>
      </c>
      <c r="C11" s="688">
        <f>'6.1'!C13/'6.1'!$C$27</f>
        <v>6.5076214665349491E-2</v>
      </c>
      <c r="D11" s="680">
        <f>'6.1'!E13/'6.1'!$E$27</f>
        <v>4.9559315786963806E-2</v>
      </c>
      <c r="E11" s="689">
        <f>'6.1'!F13/'6.1'!$F$27</f>
        <v>5.7290475370050331E-2</v>
      </c>
      <c r="F11" s="409"/>
      <c r="G11" s="682"/>
      <c r="H11" s="409"/>
      <c r="I11" s="683"/>
      <c r="J11" s="409"/>
      <c r="K11" s="407"/>
      <c r="L11" s="407"/>
      <c r="M11" s="684"/>
      <c r="N11" s="684" t="str">
        <f t="shared" si="0"/>
        <v>IV. čtvrtletí</v>
      </c>
      <c r="O11" s="690">
        <f t="shared" si="0"/>
        <v>0.33131574589411955</v>
      </c>
      <c r="P11" s="684"/>
      <c r="Q11" s="686"/>
      <c r="R11" s="687"/>
      <c r="S11" s="687"/>
    </row>
    <row r="12" spans="1:19" ht="18" customHeight="1">
      <c r="A12" s="661" t="str">
        <f>'6.1'!A14</f>
        <v>červen</v>
      </c>
      <c r="B12" s="691">
        <f>'6.1'!B14/'6.1'!$B$27</f>
        <v>4.6408509138211589E-2</v>
      </c>
      <c r="C12" s="692">
        <f>'6.1'!C14/'6.1'!$C$27</f>
        <v>4.4088389033772074E-2</v>
      </c>
      <c r="D12" s="693">
        <f>'6.1'!E14/'6.1'!$E$27</f>
        <v>4.480968571291688E-2</v>
      </c>
      <c r="E12" s="694">
        <f>'6.1'!F14/'6.1'!$F$27</f>
        <v>4.3256316618603255E-2</v>
      </c>
      <c r="F12" s="409"/>
      <c r="G12" s="682"/>
      <c r="H12" s="409"/>
      <c r="I12" s="683"/>
      <c r="J12" s="409"/>
      <c r="K12" s="407"/>
      <c r="L12" s="407"/>
      <c r="M12" s="684"/>
      <c r="N12" s="684"/>
      <c r="O12" s="685"/>
      <c r="P12" s="684"/>
      <c r="Q12" s="686"/>
      <c r="R12" s="687"/>
      <c r="S12" s="687"/>
    </row>
    <row r="13" spans="1:19" ht="18" customHeight="1">
      <c r="A13" s="645" t="str">
        <f>'6.1'!A15</f>
        <v>červenec</v>
      </c>
      <c r="B13" s="678">
        <f>'6.1'!B15/'6.1'!$B$27</f>
        <v>4.7639348158664149E-2</v>
      </c>
      <c r="C13" s="679">
        <f>'6.1'!C15/'6.1'!$C$27</f>
        <v>4.5774050173502778E-2</v>
      </c>
      <c r="D13" s="680">
        <f>'6.1'!E15/'6.1'!$E$27</f>
        <v>4.5715001729504871E-2</v>
      </c>
      <c r="E13" s="681">
        <f>'6.1'!F15/'6.1'!$F$27</f>
        <v>4.3896074592332926E-2</v>
      </c>
      <c r="F13" s="409"/>
      <c r="G13" s="682"/>
      <c r="H13" s="409"/>
      <c r="I13" s="683"/>
      <c r="J13" s="407"/>
      <c r="K13" s="407"/>
      <c r="L13" s="407"/>
      <c r="M13" s="695"/>
      <c r="N13" s="695"/>
      <c r="O13" s="685"/>
      <c r="P13" s="684"/>
      <c r="Q13" s="686"/>
      <c r="R13" s="687"/>
      <c r="S13" s="687"/>
    </row>
    <row r="14" spans="1:19" ht="18" customHeight="1">
      <c r="A14" s="655" t="str">
        <f>'6.1'!A16</f>
        <v>srpen</v>
      </c>
      <c r="B14" s="678">
        <f>'6.1'!B16/'6.1'!$B$27</f>
        <v>4.6141489558028027E-2</v>
      </c>
      <c r="C14" s="688">
        <f>'6.1'!C16/'6.1'!$C$27</f>
        <v>4.4527095513646135E-2</v>
      </c>
      <c r="D14" s="680">
        <f>'6.1'!E16/'6.1'!$E$27</f>
        <v>4.4865009524525136E-2</v>
      </c>
      <c r="E14" s="689">
        <f>'6.1'!F16/'6.1'!$F$27</f>
        <v>4.2884669511989049E-2</v>
      </c>
      <c r="F14" s="409"/>
      <c r="G14" s="682"/>
      <c r="H14" s="409"/>
      <c r="I14" s="683"/>
      <c r="J14" s="409"/>
      <c r="K14" s="407"/>
      <c r="L14" s="407"/>
      <c r="M14" s="1678" t="s">
        <v>503</v>
      </c>
      <c r="N14" s="1678"/>
      <c r="O14" s="1678"/>
      <c r="P14" s="1678"/>
      <c r="Q14" s="686"/>
      <c r="R14" s="687"/>
      <c r="S14" s="687"/>
    </row>
    <row r="15" spans="1:19" ht="18" customHeight="1">
      <c r="A15" s="661" t="str">
        <f>'6.1'!A17</f>
        <v>září</v>
      </c>
      <c r="B15" s="691">
        <f>'6.1'!B17/'6.1'!$B$27</f>
        <v>4.7861394289867715E-2</v>
      </c>
      <c r="C15" s="692">
        <f>'6.1'!C17/'6.1'!$C$27</f>
        <v>5.5239780297942083E-2</v>
      </c>
      <c r="D15" s="693">
        <f>'6.1'!E17/'6.1'!$E$27</f>
        <v>4.8250212302731403E-2</v>
      </c>
      <c r="E15" s="694">
        <f>'6.1'!F17/'6.1'!$F$27</f>
        <v>5.3412713300063051E-2</v>
      </c>
      <c r="F15" s="409"/>
      <c r="G15" s="682"/>
      <c r="H15" s="409"/>
      <c r="I15" s="683"/>
      <c r="J15" s="409"/>
      <c r="K15" s="407"/>
      <c r="L15" s="407"/>
      <c r="M15" s="1678"/>
      <c r="N15" s="1678"/>
      <c r="O15" s="1678"/>
      <c r="P15" s="1678"/>
      <c r="Q15" s="686"/>
      <c r="R15" s="687"/>
      <c r="S15" s="687"/>
    </row>
    <row r="16" spans="1:19" ht="18" customHeight="1">
      <c r="A16" s="645" t="str">
        <f>'6.1'!A18</f>
        <v>říjen</v>
      </c>
      <c r="B16" s="678">
        <f>'6.1'!B18/'6.1'!$B$27</f>
        <v>8.4121663479887296E-2</v>
      </c>
      <c r="C16" s="679">
        <f>'6.1'!C18/'6.1'!$C$27</f>
        <v>8.3120236413169735E-2</v>
      </c>
      <c r="D16" s="680">
        <f>'6.1'!E18/'6.1'!$E$27</f>
        <v>8.4090041569916868E-2</v>
      </c>
      <c r="E16" s="681">
        <f>'6.1'!F18/'6.1'!$F$27</f>
        <v>8.4282719857806804E-2</v>
      </c>
      <c r="F16" s="409"/>
      <c r="G16" s="682"/>
      <c r="H16" s="409"/>
      <c r="I16" s="683"/>
      <c r="J16" s="407"/>
      <c r="K16" s="407"/>
      <c r="L16" s="407"/>
      <c r="M16" s="1678"/>
      <c r="N16" s="1678"/>
      <c r="O16" s="1678"/>
      <c r="P16" s="1678"/>
      <c r="Q16" s="686"/>
      <c r="R16" s="687"/>
      <c r="S16" s="687"/>
    </row>
    <row r="17" spans="1:19" ht="18" customHeight="1">
      <c r="A17" s="655" t="str">
        <f>'6.1'!A19</f>
        <v>listopad</v>
      </c>
      <c r="B17" s="678">
        <f>'6.1'!B19/'6.1'!$B$27</f>
        <v>0.11566387806800645</v>
      </c>
      <c r="C17" s="688">
        <f>'6.1'!C19/'6.1'!$C$27</f>
        <v>0.10489629726377427</v>
      </c>
      <c r="D17" s="680">
        <f>'6.1'!E19/'6.1'!$E$27</f>
        <v>0.11315722716456331</v>
      </c>
      <c r="E17" s="689">
        <f>'6.1'!F19/'6.1'!$F$27</f>
        <v>0.10991917309260359</v>
      </c>
      <c r="F17" s="409"/>
      <c r="G17" s="682"/>
      <c r="H17" s="409"/>
      <c r="I17" s="683"/>
      <c r="J17" s="409"/>
      <c r="K17" s="407"/>
      <c r="L17" s="407"/>
      <c r="M17" s="684"/>
      <c r="N17" s="684"/>
      <c r="O17" s="685"/>
      <c r="P17" s="684"/>
      <c r="Q17" s="686"/>
      <c r="R17" s="687"/>
      <c r="S17" s="687"/>
    </row>
    <row r="18" spans="1:19" ht="18" customHeight="1">
      <c r="A18" s="661" t="str">
        <f>'6.1'!A20</f>
        <v>prosinec</v>
      </c>
      <c r="B18" s="691">
        <f>'6.1'!B20/'6.1'!$B$27</f>
        <v>0.13153020434622581</v>
      </c>
      <c r="C18" s="692">
        <f>'6.1'!C20/'6.1'!$C$27</f>
        <v>0.12145223817781574</v>
      </c>
      <c r="D18" s="693">
        <f>'6.1'!E20/'6.1'!$E$27</f>
        <v>0.13484228039636298</v>
      </c>
      <c r="E18" s="694">
        <f>'6.1'!F20/'6.1'!$F$27</f>
        <v>0.12424791938847761</v>
      </c>
      <c r="F18" s="409"/>
      <c r="G18" s="682"/>
      <c r="H18" s="409"/>
      <c r="I18" s="683"/>
      <c r="J18" s="409"/>
      <c r="K18" s="407"/>
      <c r="L18" s="407"/>
      <c r="M18" s="684"/>
      <c r="N18" s="684"/>
      <c r="O18" s="685"/>
      <c r="P18" s="684"/>
      <c r="Q18" s="686"/>
      <c r="R18" s="687"/>
      <c r="S18" s="687"/>
    </row>
    <row r="19" spans="1:19" ht="18" customHeight="1">
      <c r="A19" s="645" t="str">
        <f>'6.1'!A21</f>
        <v>I. čtvrtletí</v>
      </c>
      <c r="B19" s="678">
        <f>'6.1'!B21/'6.1'!$B$27</f>
        <v>0.35787114639924195</v>
      </c>
      <c r="C19" s="679">
        <f>'6.1'!C21/'6.1'!$C$27</f>
        <v>0.36563869756674894</v>
      </c>
      <c r="D19" s="680">
        <f>'6.1'!E21/'6.1'!$E$27</f>
        <v>0.36800655971713941</v>
      </c>
      <c r="E19" s="681">
        <f>'6.1'!F21/'6.1'!$F$27</f>
        <v>0.367161128015972</v>
      </c>
      <c r="F19" s="407"/>
      <c r="G19" s="683"/>
      <c r="H19" s="407"/>
      <c r="I19" s="683"/>
      <c r="J19" s="407"/>
      <c r="K19" s="407"/>
      <c r="L19" s="407"/>
      <c r="M19" s="684"/>
      <c r="N19" s="684"/>
      <c r="O19" s="685"/>
      <c r="P19" s="684"/>
      <c r="Q19" s="695"/>
      <c r="R19" s="447"/>
      <c r="S19" s="447"/>
    </row>
    <row r="20" spans="1:19" ht="18" customHeight="1">
      <c r="A20" s="655" t="str">
        <f>'6.1'!A22</f>
        <v>II. čtvrtletí</v>
      </c>
      <c r="B20" s="678">
        <f>'6.1'!B22/'6.1'!$B$27</f>
        <v>0.16917087570007855</v>
      </c>
      <c r="C20" s="688">
        <f>'6.1'!C22/'6.1'!$C$27</f>
        <v>0.17935160459340049</v>
      </c>
      <c r="D20" s="680">
        <f>'6.1'!E22/'6.1'!$E$27</f>
        <v>0.1610736675952561</v>
      </c>
      <c r="E20" s="689">
        <f>'6.1'!F22/'6.1'!$F$27</f>
        <v>0.17419560224075487</v>
      </c>
      <c r="F20" s="407"/>
      <c r="G20" s="683"/>
      <c r="H20" s="407"/>
      <c r="I20" s="683"/>
      <c r="J20" s="407"/>
      <c r="K20" s="407"/>
      <c r="L20" s="407"/>
      <c r="M20" s="684"/>
      <c r="N20" s="684"/>
      <c r="O20" s="684"/>
      <c r="P20" s="684"/>
      <c r="Q20" s="695"/>
      <c r="R20" s="447"/>
      <c r="S20" s="447"/>
    </row>
    <row r="21" spans="1:19" ht="18" customHeight="1">
      <c r="A21" s="655" t="str">
        <f>'6.1'!A23</f>
        <v>III. čtvrtletí</v>
      </c>
      <c r="B21" s="678">
        <f>'6.1'!B23/'6.1'!$B$27</f>
        <v>0.1416422320065599</v>
      </c>
      <c r="C21" s="688">
        <f>'6.1'!C23/'6.1'!$C$27</f>
        <v>0.145540925985091</v>
      </c>
      <c r="D21" s="680">
        <f>'6.1'!E23/'6.1'!$E$27</f>
        <v>0.13883022355676142</v>
      </c>
      <c r="E21" s="689">
        <f>'6.1'!F23/'6.1'!$F$27</f>
        <v>0.14019345740438505</v>
      </c>
      <c r="F21" s="407"/>
      <c r="G21" s="683"/>
      <c r="H21" s="407"/>
      <c r="I21" s="683"/>
      <c r="J21" s="407"/>
      <c r="K21" s="407"/>
      <c r="L21" s="407"/>
      <c r="M21" s="684"/>
      <c r="N21" s="684"/>
      <c r="O21" s="684"/>
      <c r="P21" s="684"/>
      <c r="Q21" s="695"/>
      <c r="R21" s="447"/>
      <c r="S21" s="447"/>
    </row>
    <row r="22" spans="1:19" ht="18" customHeight="1">
      <c r="A22" s="661" t="str">
        <f>'6.1'!A24</f>
        <v>IV. čtvrtletí</v>
      </c>
      <c r="B22" s="691">
        <f>'6.1'!B24/'6.1'!$B$27</f>
        <v>0.33131574589411955</v>
      </c>
      <c r="C22" s="692">
        <f>'6.1'!C24/'6.1'!$C$27</f>
        <v>0.30946877185475974</v>
      </c>
      <c r="D22" s="693">
        <f>'6.1'!E24/'6.1'!$E$27</f>
        <v>0.33208954913084321</v>
      </c>
      <c r="E22" s="694">
        <f>'6.1'!F24/'6.1'!$F$27</f>
        <v>0.31844981233888803</v>
      </c>
      <c r="F22" s="407"/>
      <c r="G22" s="683"/>
      <c r="H22" s="407"/>
      <c r="I22" s="683"/>
      <c r="J22" s="407"/>
      <c r="K22" s="407"/>
      <c r="L22" s="407"/>
      <c r="M22" s="407"/>
      <c r="N22" s="684" t="s">
        <v>126</v>
      </c>
      <c r="O22" s="690">
        <f>O8+O11</f>
        <v>0.6891868922933615</v>
      </c>
      <c r="P22" s="684"/>
      <c r="Q22" s="695"/>
      <c r="R22" s="447"/>
      <c r="S22" s="447"/>
    </row>
    <row r="23" spans="1:19" ht="18" customHeight="1">
      <c r="A23" s="645" t="str">
        <f>'6.1'!A25</f>
        <v>I. pololetí</v>
      </c>
      <c r="B23" s="678">
        <f>'6.1'!B25/'6.1'!$B$27</f>
        <v>0.5270420220993205</v>
      </c>
      <c r="C23" s="679">
        <f>'6.1'!C25/'6.1'!$C$27</f>
        <v>0.54499030216014943</v>
      </c>
      <c r="D23" s="680">
        <f>'6.1'!E25/'6.1'!$E$27</f>
        <v>0.52908022731239546</v>
      </c>
      <c r="E23" s="681">
        <f>'6.1'!F25/'6.1'!$F$27</f>
        <v>0.54135673025672693</v>
      </c>
      <c r="F23" s="407"/>
      <c r="G23" s="683"/>
      <c r="H23" s="407"/>
      <c r="I23" s="683"/>
      <c r="J23" s="407"/>
      <c r="K23" s="407"/>
      <c r="L23" s="407"/>
      <c r="M23" s="407"/>
      <c r="N23" s="684"/>
      <c r="O23" s="690">
        <f>O9+O10</f>
        <v>0.31081310770663845</v>
      </c>
      <c r="P23" s="684"/>
      <c r="Q23" s="695"/>
      <c r="R23" s="447"/>
      <c r="S23" s="447"/>
    </row>
    <row r="24" spans="1:19" ht="18" customHeight="1">
      <c r="A24" s="661" t="str">
        <f>'6.1'!A26</f>
        <v>II. pololetí</v>
      </c>
      <c r="B24" s="691">
        <f>'6.1'!B26/'6.1'!$B$27</f>
        <v>0.47295797790067945</v>
      </c>
      <c r="C24" s="692">
        <f>'6.1'!C26/'6.1'!$C$27</f>
        <v>0.45500969783985074</v>
      </c>
      <c r="D24" s="693">
        <f>'6.1'!E26/'6.1'!$E$27</f>
        <v>0.47091977268760454</v>
      </c>
      <c r="E24" s="694">
        <f>'6.1'!F26/'6.1'!$F$27</f>
        <v>0.45864326974327307</v>
      </c>
      <c r="F24" s="407"/>
      <c r="G24" s="683"/>
      <c r="H24" s="407"/>
      <c r="I24" s="683"/>
      <c r="J24" s="407"/>
      <c r="K24" s="407"/>
      <c r="L24" s="407"/>
      <c r="M24" s="407"/>
      <c r="N24" s="407"/>
      <c r="O24" s="683"/>
      <c r="P24" s="407"/>
      <c r="Q24" s="399"/>
    </row>
    <row r="25" spans="1:19" ht="18" customHeight="1">
      <c r="A25" s="696" t="str">
        <f>'6.1'!A27</f>
        <v>rok</v>
      </c>
      <c r="B25" s="697">
        <f>'6.1'!B27/'6.1'!$B$27</f>
        <v>1</v>
      </c>
      <c r="C25" s="698">
        <f>'6.1'!C27/'6.1'!$C$27</f>
        <v>1</v>
      </c>
      <c r="D25" s="699">
        <f>'6.1'!E27/'6.1'!$E$27</f>
        <v>1</v>
      </c>
      <c r="E25" s="700">
        <f>'6.1'!F27/'6.1'!$F$27</f>
        <v>1</v>
      </c>
      <c r="F25" s="407"/>
      <c r="G25" s="683"/>
      <c r="H25" s="1680">
        <f>B6</f>
        <v>2020</v>
      </c>
      <c r="I25" s="1680"/>
      <c r="J25" s="1679">
        <f>C6</f>
        <v>2019</v>
      </c>
      <c r="K25" s="1679"/>
      <c r="L25" s="407"/>
      <c r="M25" s="407"/>
      <c r="N25" s="407"/>
      <c r="O25" s="683"/>
      <c r="P25" s="407"/>
      <c r="Q25" s="399"/>
    </row>
    <row r="26" spans="1:19" ht="17.100000000000001" customHeight="1">
      <c r="Q26" s="458"/>
      <c r="R26" s="458"/>
    </row>
    <row r="27" spans="1:19">
      <c r="A27" s="1677"/>
      <c r="B27" s="1677"/>
      <c r="C27" s="1677"/>
      <c r="D27" s="1677"/>
      <c r="E27" s="1677"/>
      <c r="F27" s="1677"/>
      <c r="G27" s="1677"/>
      <c r="H27" s="1677"/>
      <c r="I27" s="1677"/>
      <c r="J27" s="1677"/>
      <c r="K27" s="1677"/>
      <c r="L27" s="1677"/>
      <c r="M27" s="1677"/>
      <c r="N27" s="1677"/>
      <c r="O27" s="1677"/>
      <c r="P27" s="1677"/>
    </row>
    <row r="28" spans="1:19" ht="12" customHeight="1">
      <c r="A28" s="1673"/>
      <c r="B28" s="1673"/>
      <c r="C28" s="1673"/>
      <c r="D28" s="1673"/>
      <c r="E28" s="1673"/>
      <c r="F28" s="1673"/>
      <c r="G28" s="1673"/>
      <c r="H28" s="1673"/>
      <c r="I28" s="1673"/>
      <c r="J28" s="1673"/>
      <c r="K28" s="1673"/>
      <c r="L28" s="1673"/>
      <c r="M28" s="1673"/>
      <c r="N28" s="1673"/>
      <c r="O28" s="1673"/>
      <c r="P28" s="1673"/>
    </row>
    <row r="29" spans="1:19" ht="12" customHeight="1">
      <c r="D29" s="442"/>
      <c r="E29" s="442"/>
      <c r="F29" s="442"/>
      <c r="J29" s="442"/>
      <c r="K29" s="442"/>
      <c r="L29" s="442"/>
    </row>
    <row r="30" spans="1:19" ht="12" customHeight="1">
      <c r="J30" s="442"/>
      <c r="K30" s="442"/>
      <c r="L30" s="442"/>
    </row>
    <row r="31" spans="1:19" ht="12" customHeight="1">
      <c r="D31" s="442"/>
      <c r="E31" s="442"/>
      <c r="J31" s="442"/>
      <c r="K31" s="442"/>
      <c r="L31" s="442"/>
    </row>
    <row r="32" spans="1:19" ht="12" customHeight="1">
      <c r="D32" s="442"/>
      <c r="E32" s="442"/>
      <c r="J32" s="442"/>
      <c r="K32" s="442"/>
      <c r="L32" s="442"/>
    </row>
    <row r="33" spans="4:12" ht="12" customHeight="1">
      <c r="D33" s="442"/>
      <c r="E33" s="442"/>
      <c r="J33" s="442"/>
      <c r="K33" s="442"/>
      <c r="L33" s="442"/>
    </row>
    <row r="34" spans="4:12" ht="12" customHeight="1">
      <c r="D34" s="442"/>
      <c r="E34" s="442"/>
      <c r="J34" s="442"/>
      <c r="K34" s="442"/>
      <c r="L34" s="442"/>
    </row>
    <row r="35" spans="4:12" ht="12" customHeight="1">
      <c r="D35" s="442"/>
      <c r="E35" s="442"/>
      <c r="J35" s="442"/>
      <c r="K35" s="442"/>
      <c r="L35" s="442"/>
    </row>
    <row r="36" spans="4:12" ht="12" customHeight="1">
      <c r="D36" s="442"/>
      <c r="E36" s="442"/>
      <c r="J36" s="442"/>
      <c r="K36" s="442"/>
      <c r="L36" s="442"/>
    </row>
    <row r="37" spans="4:12" ht="12" customHeight="1">
      <c r="D37" s="442"/>
      <c r="E37" s="442"/>
      <c r="J37" s="442"/>
      <c r="K37" s="442"/>
      <c r="L37" s="442"/>
    </row>
    <row r="38" spans="4:12" ht="12" customHeight="1">
      <c r="D38" s="442"/>
      <c r="E38" s="442"/>
      <c r="J38" s="442"/>
      <c r="K38" s="442"/>
      <c r="L38" s="442"/>
    </row>
    <row r="39" spans="4:12" ht="12" customHeight="1">
      <c r="D39" s="442"/>
      <c r="E39" s="442"/>
      <c r="J39" s="442"/>
      <c r="K39" s="442"/>
      <c r="L39" s="442"/>
    </row>
    <row r="40" spans="4:12" ht="12" customHeight="1">
      <c r="D40" s="442"/>
      <c r="E40" s="442"/>
      <c r="J40" s="442"/>
      <c r="K40" s="442"/>
      <c r="L40" s="442"/>
    </row>
    <row r="41" spans="4:12" ht="12" customHeight="1"/>
    <row r="42" spans="4:12" ht="12" customHeight="1"/>
    <row r="43" spans="4:12" ht="12" customHeight="1"/>
    <row r="44" spans="4:12" ht="12" customHeight="1"/>
    <row r="45" spans="4:12" ht="12" customHeight="1"/>
  </sheetData>
  <mergeCells count="11">
    <mergeCell ref="A3:E3"/>
    <mergeCell ref="A28:P28"/>
    <mergeCell ref="B4:E4"/>
    <mergeCell ref="B5:C5"/>
    <mergeCell ref="D5:E5"/>
    <mergeCell ref="A27:P27"/>
    <mergeCell ref="H4:K4"/>
    <mergeCell ref="M4:P4"/>
    <mergeCell ref="J25:K25"/>
    <mergeCell ref="H25:I25"/>
    <mergeCell ref="M14:P1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9"/>
  <dimension ref="A1:Q44"/>
  <sheetViews>
    <sheetView showGridLines="0" zoomScaleNormal="100" zoomScaleSheetLayoutView="100" workbookViewId="0"/>
  </sheetViews>
  <sheetFormatPr defaultRowHeight="11.25"/>
  <cols>
    <col min="1" max="1" width="7.140625" style="399" customWidth="1"/>
    <col min="2" max="8" width="7.28515625" style="399" customWidth="1"/>
    <col min="9" max="9" width="1.7109375" style="399" customWidth="1"/>
    <col min="10" max="10" width="5.85546875" style="399" customWidth="1"/>
    <col min="11" max="11" width="9.140625" style="399"/>
    <col min="12" max="12" width="9.7109375" style="399" bestFit="1" customWidth="1"/>
    <col min="13" max="14" width="9.28515625" style="399" bestFit="1" customWidth="1"/>
    <col min="15" max="16" width="9.140625" style="399"/>
    <col min="17" max="17" width="19.28515625" style="399" customWidth="1"/>
    <col min="18" max="247" width="9.140625" style="399"/>
    <col min="248" max="260" width="10.7109375" style="399" customWidth="1"/>
    <col min="261" max="503" width="9.140625" style="399"/>
    <col min="504" max="516" width="10.7109375" style="399" customWidth="1"/>
    <col min="517" max="759" width="9.140625" style="399"/>
    <col min="760" max="772" width="10.7109375" style="399" customWidth="1"/>
    <col min="773" max="1015" width="9.140625" style="399"/>
    <col min="1016" max="1028" width="10.7109375" style="399" customWidth="1"/>
    <col min="1029" max="1271" width="9.140625" style="399"/>
    <col min="1272" max="1284" width="10.7109375" style="399" customWidth="1"/>
    <col min="1285" max="1527" width="9.140625" style="399"/>
    <col min="1528" max="1540" width="10.7109375" style="399" customWidth="1"/>
    <col min="1541" max="1783" width="9.140625" style="399"/>
    <col min="1784" max="1796" width="10.7109375" style="399" customWidth="1"/>
    <col min="1797" max="2039" width="9.140625" style="399"/>
    <col min="2040" max="2052" width="10.7109375" style="399" customWidth="1"/>
    <col min="2053" max="2295" width="9.140625" style="399"/>
    <col min="2296" max="2308" width="10.7109375" style="399" customWidth="1"/>
    <col min="2309" max="2551" width="9.140625" style="399"/>
    <col min="2552" max="2564" width="10.7109375" style="399" customWidth="1"/>
    <col min="2565" max="2807" width="9.140625" style="399"/>
    <col min="2808" max="2820" width="10.7109375" style="399" customWidth="1"/>
    <col min="2821" max="3063" width="9.140625" style="399"/>
    <col min="3064" max="3076" width="10.7109375" style="399" customWidth="1"/>
    <col min="3077" max="3319" width="9.140625" style="399"/>
    <col min="3320" max="3332" width="10.7109375" style="399" customWidth="1"/>
    <col min="3333" max="3575" width="9.140625" style="399"/>
    <col min="3576" max="3588" width="10.7109375" style="399" customWidth="1"/>
    <col min="3589" max="3831" width="9.140625" style="399"/>
    <col min="3832" max="3844" width="10.7109375" style="399" customWidth="1"/>
    <col min="3845" max="4087" width="9.140625" style="399"/>
    <col min="4088" max="4100" width="10.7109375" style="399" customWidth="1"/>
    <col min="4101" max="4343" width="9.140625" style="399"/>
    <col min="4344" max="4356" width="10.7109375" style="399" customWidth="1"/>
    <col min="4357" max="4599" width="9.140625" style="399"/>
    <col min="4600" max="4612" width="10.7109375" style="399" customWidth="1"/>
    <col min="4613" max="4855" width="9.140625" style="399"/>
    <col min="4856" max="4868" width="10.7109375" style="399" customWidth="1"/>
    <col min="4869" max="5111" width="9.140625" style="399"/>
    <col min="5112" max="5124" width="10.7109375" style="399" customWidth="1"/>
    <col min="5125" max="5367" width="9.140625" style="399"/>
    <col min="5368" max="5380" width="10.7109375" style="399" customWidth="1"/>
    <col min="5381" max="5623" width="9.140625" style="399"/>
    <col min="5624" max="5636" width="10.7109375" style="399" customWidth="1"/>
    <col min="5637" max="5879" width="9.140625" style="399"/>
    <col min="5880" max="5892" width="10.7109375" style="399" customWidth="1"/>
    <col min="5893" max="6135" width="9.140625" style="399"/>
    <col min="6136" max="6148" width="10.7109375" style="399" customWidth="1"/>
    <col min="6149" max="6391" width="9.140625" style="399"/>
    <col min="6392" max="6404" width="10.7109375" style="399" customWidth="1"/>
    <col min="6405" max="6647" width="9.140625" style="399"/>
    <col min="6648" max="6660" width="10.7109375" style="399" customWidth="1"/>
    <col min="6661" max="6903" width="9.140625" style="399"/>
    <col min="6904" max="6916" width="10.7109375" style="399" customWidth="1"/>
    <col min="6917" max="7159" width="9.140625" style="399"/>
    <col min="7160" max="7172" width="10.7109375" style="399" customWidth="1"/>
    <col min="7173" max="7415" width="9.140625" style="399"/>
    <col min="7416" max="7428" width="10.7109375" style="399" customWidth="1"/>
    <col min="7429" max="7671" width="9.140625" style="399"/>
    <col min="7672" max="7684" width="10.7109375" style="399" customWidth="1"/>
    <col min="7685" max="7927" width="9.140625" style="399"/>
    <col min="7928" max="7940" width="10.7109375" style="399" customWidth="1"/>
    <col min="7941" max="8183" width="9.140625" style="399"/>
    <col min="8184" max="8196" width="10.7109375" style="399" customWidth="1"/>
    <col min="8197" max="8439" width="9.140625" style="399"/>
    <col min="8440" max="8452" width="10.7109375" style="399" customWidth="1"/>
    <col min="8453" max="8695" width="9.140625" style="399"/>
    <col min="8696" max="8708" width="10.7109375" style="399" customWidth="1"/>
    <col min="8709" max="8951" width="9.140625" style="399"/>
    <col min="8952" max="8964" width="10.7109375" style="399" customWidth="1"/>
    <col min="8965" max="9207" width="9.140625" style="399"/>
    <col min="9208" max="9220" width="10.7109375" style="399" customWidth="1"/>
    <col min="9221" max="9463" width="9.140625" style="399"/>
    <col min="9464" max="9476" width="10.7109375" style="399" customWidth="1"/>
    <col min="9477" max="9719" width="9.140625" style="399"/>
    <col min="9720" max="9732" width="10.7109375" style="399" customWidth="1"/>
    <col min="9733" max="9975" width="9.140625" style="399"/>
    <col min="9976" max="9988" width="10.7109375" style="399" customWidth="1"/>
    <col min="9989" max="10231" width="9.140625" style="399"/>
    <col min="10232" max="10244" width="10.7109375" style="399" customWidth="1"/>
    <col min="10245" max="10487" width="9.140625" style="399"/>
    <col min="10488" max="10500" width="10.7109375" style="399" customWidth="1"/>
    <col min="10501" max="10743" width="9.140625" style="399"/>
    <col min="10744" max="10756" width="10.7109375" style="399" customWidth="1"/>
    <col min="10757" max="10999" width="9.140625" style="399"/>
    <col min="11000" max="11012" width="10.7109375" style="399" customWidth="1"/>
    <col min="11013" max="11255" width="9.140625" style="399"/>
    <col min="11256" max="11268" width="10.7109375" style="399" customWidth="1"/>
    <col min="11269" max="11511" width="9.140625" style="399"/>
    <col min="11512" max="11524" width="10.7109375" style="399" customWidth="1"/>
    <col min="11525" max="11767" width="9.140625" style="399"/>
    <col min="11768" max="11780" width="10.7109375" style="399" customWidth="1"/>
    <col min="11781" max="12023" width="9.140625" style="399"/>
    <col min="12024" max="12036" width="10.7109375" style="399" customWidth="1"/>
    <col min="12037" max="12279" width="9.140625" style="399"/>
    <col min="12280" max="12292" width="10.7109375" style="399" customWidth="1"/>
    <col min="12293" max="12535" width="9.140625" style="399"/>
    <col min="12536" max="12548" width="10.7109375" style="399" customWidth="1"/>
    <col min="12549" max="12791" width="9.140625" style="399"/>
    <col min="12792" max="12804" width="10.7109375" style="399" customWidth="1"/>
    <col min="12805" max="13047" width="9.140625" style="399"/>
    <col min="13048" max="13060" width="10.7109375" style="399" customWidth="1"/>
    <col min="13061" max="13303" width="9.140625" style="399"/>
    <col min="13304" max="13316" width="10.7109375" style="399" customWidth="1"/>
    <col min="13317" max="13559" width="9.140625" style="399"/>
    <col min="13560" max="13572" width="10.7109375" style="399" customWidth="1"/>
    <col min="13573" max="13815" width="9.140625" style="399"/>
    <col min="13816" max="13828" width="10.7109375" style="399" customWidth="1"/>
    <col min="13829" max="14071" width="9.140625" style="399"/>
    <col min="14072" max="14084" width="10.7109375" style="399" customWidth="1"/>
    <col min="14085" max="14327" width="9.140625" style="399"/>
    <col min="14328" max="14340" width="10.7109375" style="399" customWidth="1"/>
    <col min="14341" max="14583" width="9.140625" style="399"/>
    <col min="14584" max="14596" width="10.7109375" style="399" customWidth="1"/>
    <col min="14597" max="14839" width="9.140625" style="399"/>
    <col min="14840" max="14852" width="10.7109375" style="399" customWidth="1"/>
    <col min="14853" max="15095" width="9.140625" style="399"/>
    <col min="15096" max="15108" width="10.7109375" style="399" customWidth="1"/>
    <col min="15109" max="15351" width="9.140625" style="399"/>
    <col min="15352" max="15364" width="10.7109375" style="399" customWidth="1"/>
    <col min="15365" max="15607" width="9.140625" style="399"/>
    <col min="15608" max="15620" width="10.7109375" style="399" customWidth="1"/>
    <col min="15621" max="15863" width="9.140625" style="399"/>
    <col min="15864" max="15876" width="10.7109375" style="399" customWidth="1"/>
    <col min="15877" max="16119" width="9.140625" style="399"/>
    <col min="16120" max="16132" width="10.7109375" style="399" customWidth="1"/>
    <col min="16133" max="16383" width="9.140625" style="399"/>
    <col min="16384" max="16384" width="9.140625" style="399" customWidth="1"/>
  </cols>
  <sheetData>
    <row r="1" spans="1:17" ht="18" customHeight="1">
      <c r="A1" s="711" t="s">
        <v>447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  <c r="M1" s="711"/>
      <c r="N1" s="711"/>
      <c r="O1" s="711"/>
      <c r="P1" s="711"/>
      <c r="Q1" s="719"/>
    </row>
    <row r="2" spans="1:17" ht="5.0999999999999996" customHeight="1">
      <c r="A2" s="435"/>
      <c r="B2" s="435"/>
      <c r="C2" s="435"/>
      <c r="D2" s="435"/>
      <c r="E2" s="435"/>
      <c r="F2" s="435"/>
      <c r="G2" s="435"/>
      <c r="H2" s="435"/>
    </row>
    <row r="3" spans="1:17" ht="19.899999999999999" customHeight="1">
      <c r="A3" s="1685">
        <v>2020</v>
      </c>
      <c r="B3" s="1686"/>
      <c r="C3" s="1686"/>
      <c r="D3" s="1686"/>
      <c r="E3" s="1686"/>
      <c r="F3" s="1686"/>
      <c r="G3" s="1686"/>
      <c r="H3" s="1687"/>
      <c r="I3" s="718"/>
      <c r="J3" s="718"/>
      <c r="K3" s="718"/>
      <c r="L3" s="718"/>
      <c r="M3" s="718"/>
      <c r="N3" s="718"/>
      <c r="O3" s="718"/>
      <c r="P3" s="718"/>
      <c r="Q3" s="718"/>
    </row>
    <row r="4" spans="1:17" ht="19.899999999999999" customHeight="1">
      <c r="A4" s="89"/>
      <c r="B4" s="1682" t="s">
        <v>388</v>
      </c>
      <c r="C4" s="1683"/>
      <c r="D4" s="1683"/>
      <c r="E4" s="1683"/>
      <c r="F4" s="1683"/>
      <c r="G4" s="1683"/>
      <c r="H4" s="1684"/>
    </row>
    <row r="5" spans="1:17" ht="33.75" customHeight="1">
      <c r="A5" s="51" t="str">
        <f>'6.1'!A8</f>
        <v>Období</v>
      </c>
      <c r="B5" s="90" t="s">
        <v>504</v>
      </c>
      <c r="C5" s="91" t="s">
        <v>505</v>
      </c>
      <c r="D5" s="92" t="s">
        <v>506</v>
      </c>
      <c r="E5" s="93" t="s">
        <v>24</v>
      </c>
      <c r="F5" s="94" t="s">
        <v>125</v>
      </c>
      <c r="G5" s="95" t="s">
        <v>507</v>
      </c>
      <c r="H5" s="96" t="s">
        <v>508</v>
      </c>
      <c r="J5" s="695"/>
      <c r="K5" s="695"/>
      <c r="L5" s="695" t="str">
        <f>E5</f>
        <v>normál</v>
      </c>
      <c r="M5" s="695" t="str">
        <f>G5</f>
        <v>průměr
2019</v>
      </c>
      <c r="N5" s="695" t="str">
        <f>B5</f>
        <v>průměr
2020</v>
      </c>
      <c r="O5" s="695"/>
      <c r="P5" s="695"/>
      <c r="Q5" s="695" t="str">
        <f>H5</f>
        <v>odchylka
od r. 2019</v>
      </c>
    </row>
    <row r="6" spans="1:17" ht="21" customHeight="1">
      <c r="A6" s="645" t="str">
        <f>'6.1'!A9</f>
        <v>leden</v>
      </c>
      <c r="B6" s="407">
        <v>0.39032258064516134</v>
      </c>
      <c r="C6" s="407">
        <v>8.5</v>
      </c>
      <c r="D6" s="425">
        <v>-2.5</v>
      </c>
      <c r="E6" s="407">
        <v>-1.2258064516129035</v>
      </c>
      <c r="F6" s="425">
        <f>B6-E6</f>
        <v>1.6161290322580648</v>
      </c>
      <c r="G6" s="714">
        <v>-1.5193548387096771</v>
      </c>
      <c r="H6" s="425">
        <f>B6-G6</f>
        <v>1.9096774193548385</v>
      </c>
      <c r="I6" s="413"/>
      <c r="J6" s="686"/>
      <c r="K6" s="686" t="str">
        <f>A6</f>
        <v>leden</v>
      </c>
      <c r="L6" s="599">
        <f>E6</f>
        <v>-1.2258064516129035</v>
      </c>
      <c r="M6" s="599">
        <f>G6</f>
        <v>-1.5193548387096771</v>
      </c>
      <c r="N6" s="599">
        <f>B6</f>
        <v>0.39032258064516134</v>
      </c>
      <c r="O6" s="695"/>
      <c r="P6" s="715" t="str">
        <f>A6</f>
        <v>leden</v>
      </c>
      <c r="Q6" s="716">
        <f>H6</f>
        <v>1.9096774193548385</v>
      </c>
    </row>
    <row r="7" spans="1:17" ht="21" customHeight="1">
      <c r="A7" s="655" t="str">
        <f>'6.1'!A10</f>
        <v>únor</v>
      </c>
      <c r="B7" s="409">
        <v>3.9928571428571429</v>
      </c>
      <c r="C7" s="409">
        <v>9.8000000000000007</v>
      </c>
      <c r="D7" s="415">
        <v>-0.2</v>
      </c>
      <c r="E7" s="409">
        <v>-0.15517241379310354</v>
      </c>
      <c r="F7" s="428">
        <f t="shared" ref="F7:F17" si="0">B7-E7</f>
        <v>4.1480295566502461</v>
      </c>
      <c r="G7" s="714">
        <v>1.8321428571428571</v>
      </c>
      <c r="H7" s="428">
        <f t="shared" ref="H7:H23" si="1">B7-G7</f>
        <v>2.1607142857142856</v>
      </c>
      <c r="I7" s="413"/>
      <c r="J7" s="686"/>
      <c r="K7" s="686" t="str">
        <f t="shared" ref="K7:K17" si="2">A7</f>
        <v>únor</v>
      </c>
      <c r="L7" s="599">
        <f t="shared" ref="L7:L17" si="3">E7</f>
        <v>-0.15517241379310354</v>
      </c>
      <c r="M7" s="599">
        <f t="shared" ref="M7:M17" si="4">G7</f>
        <v>1.8321428571428571</v>
      </c>
      <c r="N7" s="599">
        <f t="shared" ref="N7:N17" si="5">B7</f>
        <v>3.9928571428571429</v>
      </c>
      <c r="O7" s="695"/>
      <c r="P7" s="715" t="str">
        <f t="shared" ref="P7:P17" si="6">A7</f>
        <v>únor</v>
      </c>
      <c r="Q7" s="716">
        <f t="shared" ref="Q7:Q17" si="7">H7</f>
        <v>2.1607142857142856</v>
      </c>
    </row>
    <row r="8" spans="1:17" ht="21" customHeight="1">
      <c r="A8" s="661" t="str">
        <f>'6.1'!A11</f>
        <v>březen</v>
      </c>
      <c r="B8" s="422">
        <v>4.1483870967741927</v>
      </c>
      <c r="C8" s="420">
        <v>10.1</v>
      </c>
      <c r="D8" s="421">
        <v>-2.2999999999999998</v>
      </c>
      <c r="E8" s="422">
        <v>3.512903225806451</v>
      </c>
      <c r="F8" s="431">
        <f t="shared" si="0"/>
        <v>0.63548387096774173</v>
      </c>
      <c r="G8" s="717">
        <v>5.8225806451612891</v>
      </c>
      <c r="H8" s="431">
        <f t="shared" si="1"/>
        <v>-1.6741935483870964</v>
      </c>
      <c r="I8" s="413"/>
      <c r="J8" s="686"/>
      <c r="K8" s="686" t="str">
        <f t="shared" si="2"/>
        <v>březen</v>
      </c>
      <c r="L8" s="599">
        <f t="shared" si="3"/>
        <v>3.512903225806451</v>
      </c>
      <c r="M8" s="599">
        <f t="shared" si="4"/>
        <v>5.8225806451612891</v>
      </c>
      <c r="N8" s="599">
        <f t="shared" si="5"/>
        <v>4.1483870967741927</v>
      </c>
      <c r="O8" s="695"/>
      <c r="P8" s="715" t="str">
        <f t="shared" si="6"/>
        <v>březen</v>
      </c>
      <c r="Q8" s="716">
        <f t="shared" si="7"/>
        <v>-1.6741935483870964</v>
      </c>
    </row>
    <row r="9" spans="1:17" ht="21" customHeight="1">
      <c r="A9" s="645" t="str">
        <f>'6.1'!A12</f>
        <v>duben</v>
      </c>
      <c r="B9" s="407">
        <v>9.4466666666666654</v>
      </c>
      <c r="C9" s="407">
        <v>15.4</v>
      </c>
      <c r="D9" s="425">
        <v>0.1</v>
      </c>
      <c r="E9" s="407">
        <v>8.6366666666666667</v>
      </c>
      <c r="F9" s="425">
        <f t="shared" si="0"/>
        <v>0.80999999999999872</v>
      </c>
      <c r="G9" s="714">
        <v>9.6566666666666681</v>
      </c>
      <c r="H9" s="425">
        <f t="shared" si="1"/>
        <v>-0.21000000000000263</v>
      </c>
      <c r="I9" s="413"/>
      <c r="J9" s="686"/>
      <c r="K9" s="686" t="str">
        <f t="shared" si="2"/>
        <v>duben</v>
      </c>
      <c r="L9" s="599">
        <f t="shared" si="3"/>
        <v>8.6366666666666667</v>
      </c>
      <c r="M9" s="599">
        <f t="shared" si="4"/>
        <v>9.6566666666666681</v>
      </c>
      <c r="N9" s="599">
        <f t="shared" si="5"/>
        <v>9.4466666666666654</v>
      </c>
      <c r="O9" s="695"/>
      <c r="P9" s="715" t="str">
        <f t="shared" si="6"/>
        <v>duben</v>
      </c>
      <c r="Q9" s="716">
        <f t="shared" si="7"/>
        <v>-0.21000000000000263</v>
      </c>
    </row>
    <row r="10" spans="1:17" ht="21" customHeight="1">
      <c r="A10" s="655" t="str">
        <f>'6.1'!A13</f>
        <v>květen</v>
      </c>
      <c r="B10" s="409">
        <v>11.2</v>
      </c>
      <c r="C10" s="409">
        <v>17.600000000000001</v>
      </c>
      <c r="D10" s="415">
        <v>5.0999999999999996</v>
      </c>
      <c r="E10" s="409">
        <v>13.522580645161288</v>
      </c>
      <c r="F10" s="428">
        <f t="shared" si="0"/>
        <v>-2.3225806451612883</v>
      </c>
      <c r="G10" s="714">
        <v>10.93225806451613</v>
      </c>
      <c r="H10" s="428">
        <f t="shared" si="1"/>
        <v>0.26774193548386904</v>
      </c>
      <c r="I10" s="413"/>
      <c r="J10" s="686"/>
      <c r="K10" s="686" t="str">
        <f t="shared" si="2"/>
        <v>květen</v>
      </c>
      <c r="L10" s="599">
        <f t="shared" si="3"/>
        <v>13.522580645161288</v>
      </c>
      <c r="M10" s="599">
        <f t="shared" si="4"/>
        <v>10.93225806451613</v>
      </c>
      <c r="N10" s="599">
        <f t="shared" si="5"/>
        <v>11.2</v>
      </c>
      <c r="O10" s="695"/>
      <c r="P10" s="715" t="str">
        <f t="shared" si="6"/>
        <v>květen</v>
      </c>
      <c r="Q10" s="716">
        <f t="shared" si="7"/>
        <v>0.26774193548386904</v>
      </c>
    </row>
    <row r="11" spans="1:17" ht="21" customHeight="1">
      <c r="A11" s="661" t="str">
        <f>'6.1'!A14</f>
        <v>červen</v>
      </c>
      <c r="B11" s="422">
        <v>16.643333333333331</v>
      </c>
      <c r="C11" s="420">
        <v>21.9</v>
      </c>
      <c r="D11" s="421">
        <v>13</v>
      </c>
      <c r="E11" s="422">
        <v>16.59</v>
      </c>
      <c r="F11" s="431">
        <f t="shared" si="0"/>
        <v>5.3333333333331012E-2</v>
      </c>
      <c r="G11" s="717">
        <v>20.983333333333334</v>
      </c>
      <c r="H11" s="431">
        <f t="shared" si="1"/>
        <v>-4.3400000000000034</v>
      </c>
      <c r="I11" s="413"/>
      <c r="J11" s="686"/>
      <c r="K11" s="686" t="str">
        <f t="shared" si="2"/>
        <v>červen</v>
      </c>
      <c r="L11" s="599">
        <f t="shared" si="3"/>
        <v>16.59</v>
      </c>
      <c r="M11" s="599">
        <f t="shared" si="4"/>
        <v>20.983333333333334</v>
      </c>
      <c r="N11" s="599">
        <f t="shared" si="5"/>
        <v>16.643333333333331</v>
      </c>
      <c r="O11" s="695"/>
      <c r="P11" s="715" t="str">
        <f t="shared" si="6"/>
        <v>červen</v>
      </c>
      <c r="Q11" s="716">
        <f t="shared" si="7"/>
        <v>-4.3400000000000034</v>
      </c>
    </row>
    <row r="12" spans="1:17" ht="21" customHeight="1">
      <c r="A12" s="645" t="str">
        <f>'6.1'!A15</f>
        <v>červenec</v>
      </c>
      <c r="B12" s="407">
        <v>17.977419354838709</v>
      </c>
      <c r="C12" s="407">
        <v>22.5</v>
      </c>
      <c r="D12" s="425">
        <v>12.7</v>
      </c>
      <c r="E12" s="407">
        <v>18.522580645161291</v>
      </c>
      <c r="F12" s="425">
        <f t="shared" si="0"/>
        <v>-0.5451612903225822</v>
      </c>
      <c r="G12" s="714">
        <v>19.090322580645161</v>
      </c>
      <c r="H12" s="425">
        <f t="shared" si="1"/>
        <v>-1.112903225806452</v>
      </c>
      <c r="I12" s="413"/>
      <c r="J12" s="686"/>
      <c r="K12" s="686" t="str">
        <f t="shared" si="2"/>
        <v>červenec</v>
      </c>
      <c r="L12" s="599">
        <f t="shared" si="3"/>
        <v>18.522580645161291</v>
      </c>
      <c r="M12" s="599">
        <f t="shared" si="4"/>
        <v>19.090322580645161</v>
      </c>
      <c r="N12" s="599">
        <f t="shared" si="5"/>
        <v>17.977419354838709</v>
      </c>
      <c r="O12" s="695"/>
      <c r="P12" s="715" t="str">
        <f t="shared" si="6"/>
        <v>červenec</v>
      </c>
      <c r="Q12" s="716">
        <f t="shared" si="7"/>
        <v>-1.112903225806452</v>
      </c>
    </row>
    <row r="13" spans="1:17" ht="21" customHeight="1">
      <c r="A13" s="655" t="str">
        <f>'6.1'!A16</f>
        <v>srpen</v>
      </c>
      <c r="B13" s="409">
        <v>19.048387096774192</v>
      </c>
      <c r="C13" s="409">
        <v>23.1</v>
      </c>
      <c r="D13" s="415">
        <v>13.6</v>
      </c>
      <c r="E13" s="409">
        <v>18.119354838709679</v>
      </c>
      <c r="F13" s="428">
        <f t="shared" si="0"/>
        <v>0.92903225806451317</v>
      </c>
      <c r="G13" s="714">
        <v>19.183870967741935</v>
      </c>
      <c r="H13" s="428">
        <f t="shared" si="1"/>
        <v>-0.13548387096774306</v>
      </c>
      <c r="I13" s="413"/>
      <c r="J13" s="686"/>
      <c r="K13" s="686" t="str">
        <f t="shared" si="2"/>
        <v>srpen</v>
      </c>
      <c r="L13" s="599">
        <f t="shared" si="3"/>
        <v>18.119354838709679</v>
      </c>
      <c r="M13" s="599">
        <f t="shared" si="4"/>
        <v>19.183870967741935</v>
      </c>
      <c r="N13" s="599">
        <f t="shared" si="5"/>
        <v>19.048387096774192</v>
      </c>
      <c r="O13" s="695"/>
      <c r="P13" s="715" t="str">
        <f t="shared" si="6"/>
        <v>srpen</v>
      </c>
      <c r="Q13" s="716">
        <f t="shared" si="7"/>
        <v>-0.13548387096774306</v>
      </c>
    </row>
    <row r="14" spans="1:17" ht="21" customHeight="1">
      <c r="A14" s="661" t="str">
        <f>'6.1'!A17</f>
        <v>září</v>
      </c>
      <c r="B14" s="422">
        <v>14.163333333333334</v>
      </c>
      <c r="C14" s="420">
        <v>19.899999999999999</v>
      </c>
      <c r="D14" s="421">
        <v>7</v>
      </c>
      <c r="E14" s="422">
        <v>13.223333333333333</v>
      </c>
      <c r="F14" s="431">
        <f t="shared" si="0"/>
        <v>0.94000000000000128</v>
      </c>
      <c r="G14" s="717">
        <v>13.526666666666667</v>
      </c>
      <c r="H14" s="431">
        <f t="shared" si="1"/>
        <v>0.63666666666666671</v>
      </c>
      <c r="I14" s="413"/>
      <c r="J14" s="686"/>
      <c r="K14" s="686" t="str">
        <f t="shared" si="2"/>
        <v>září</v>
      </c>
      <c r="L14" s="599">
        <f t="shared" si="3"/>
        <v>13.223333333333333</v>
      </c>
      <c r="M14" s="599">
        <f t="shared" si="4"/>
        <v>13.526666666666667</v>
      </c>
      <c r="N14" s="599">
        <f t="shared" si="5"/>
        <v>14.163333333333334</v>
      </c>
      <c r="O14" s="695"/>
      <c r="P14" s="715" t="str">
        <f t="shared" si="6"/>
        <v>září</v>
      </c>
      <c r="Q14" s="716">
        <f t="shared" si="7"/>
        <v>0.63666666666666671</v>
      </c>
    </row>
    <row r="15" spans="1:17" ht="21" customHeight="1">
      <c r="A15" s="645" t="str">
        <f>'6.1'!A18</f>
        <v>říjen</v>
      </c>
      <c r="B15" s="407">
        <v>9.1709677419354847</v>
      </c>
      <c r="C15" s="407">
        <v>16.7</v>
      </c>
      <c r="D15" s="425">
        <v>5.4</v>
      </c>
      <c r="E15" s="407">
        <v>8.3548387096774199</v>
      </c>
      <c r="F15" s="425">
        <f t="shared" si="0"/>
        <v>0.81612903225806477</v>
      </c>
      <c r="G15" s="714">
        <v>9.6258064516129043</v>
      </c>
      <c r="H15" s="425">
        <f t="shared" si="1"/>
        <v>-0.45483870967741957</v>
      </c>
      <c r="I15" s="413"/>
      <c r="J15" s="686"/>
      <c r="K15" s="686" t="str">
        <f t="shared" si="2"/>
        <v>říjen</v>
      </c>
      <c r="L15" s="599">
        <f t="shared" si="3"/>
        <v>8.3548387096774199</v>
      </c>
      <c r="M15" s="599">
        <f t="shared" si="4"/>
        <v>9.6258064516129043</v>
      </c>
      <c r="N15" s="599">
        <f t="shared" si="5"/>
        <v>9.1709677419354847</v>
      </c>
      <c r="O15" s="695"/>
      <c r="P15" s="715" t="str">
        <f t="shared" si="6"/>
        <v>říjen</v>
      </c>
      <c r="Q15" s="716">
        <f t="shared" si="7"/>
        <v>-0.45483870967741957</v>
      </c>
    </row>
    <row r="16" spans="1:17" ht="21" customHeight="1">
      <c r="A16" s="655" t="str">
        <f>'6.1'!A19</f>
        <v>listopad</v>
      </c>
      <c r="B16" s="409">
        <v>3.9799999999999995</v>
      </c>
      <c r="C16" s="409">
        <v>13.8</v>
      </c>
      <c r="D16" s="415">
        <v>-0.9</v>
      </c>
      <c r="E16" s="409">
        <v>3.5466666666666664</v>
      </c>
      <c r="F16" s="428">
        <f t="shared" si="0"/>
        <v>0.43333333333333313</v>
      </c>
      <c r="G16" s="714">
        <v>5.8366666666666669</v>
      </c>
      <c r="H16" s="428">
        <f t="shared" si="1"/>
        <v>-1.8566666666666674</v>
      </c>
      <c r="I16" s="413"/>
      <c r="J16" s="686"/>
      <c r="K16" s="686" t="str">
        <f t="shared" si="2"/>
        <v>listopad</v>
      </c>
      <c r="L16" s="599">
        <f t="shared" si="3"/>
        <v>3.5466666666666664</v>
      </c>
      <c r="M16" s="599">
        <f t="shared" si="4"/>
        <v>5.8366666666666669</v>
      </c>
      <c r="N16" s="599">
        <f t="shared" si="5"/>
        <v>3.9799999999999995</v>
      </c>
      <c r="O16" s="695"/>
      <c r="P16" s="715" t="str">
        <f t="shared" si="6"/>
        <v>listopad</v>
      </c>
      <c r="Q16" s="716">
        <f t="shared" si="7"/>
        <v>-1.8566666666666674</v>
      </c>
    </row>
    <row r="17" spans="1:17" ht="21" customHeight="1">
      <c r="A17" s="661" t="str">
        <f>'6.1'!A20</f>
        <v>prosinec</v>
      </c>
      <c r="B17" s="422">
        <v>1.9064516129032256</v>
      </c>
      <c r="C17" s="420">
        <v>8.9</v>
      </c>
      <c r="D17" s="421">
        <v>-3.1</v>
      </c>
      <c r="E17" s="422">
        <v>-0.38387096774193558</v>
      </c>
      <c r="F17" s="431">
        <f t="shared" si="0"/>
        <v>2.290322580645161</v>
      </c>
      <c r="G17" s="717">
        <v>2.0612903225806449</v>
      </c>
      <c r="H17" s="431">
        <f t="shared" si="1"/>
        <v>-0.15483870967741931</v>
      </c>
      <c r="I17" s="413"/>
      <c r="J17" s="686"/>
      <c r="K17" s="686" t="str">
        <f t="shared" si="2"/>
        <v>prosinec</v>
      </c>
      <c r="L17" s="599">
        <f t="shared" si="3"/>
        <v>-0.38387096774193558</v>
      </c>
      <c r="M17" s="599">
        <f t="shared" si="4"/>
        <v>2.0612903225806449</v>
      </c>
      <c r="N17" s="599">
        <f t="shared" si="5"/>
        <v>1.9064516129032256</v>
      </c>
      <c r="O17" s="695"/>
      <c r="P17" s="715" t="str">
        <f t="shared" si="6"/>
        <v>prosinec</v>
      </c>
      <c r="Q17" s="716">
        <f t="shared" si="7"/>
        <v>-0.15483870967741931</v>
      </c>
    </row>
    <row r="18" spans="1:17" ht="21" customHeight="1">
      <c r="A18" s="645" t="str">
        <f>'6.1'!A21</f>
        <v>I. čtvrtletí</v>
      </c>
      <c r="B18" s="407">
        <f>AVERAGE(B6:B8)</f>
        <v>2.8438556067588325</v>
      </c>
      <c r="C18" s="407">
        <f>MAX(C6:C8)</f>
        <v>10.1</v>
      </c>
      <c r="D18" s="425">
        <f>MIN(D6:D8)</f>
        <v>-2.5</v>
      </c>
      <c r="E18" s="407">
        <f>AVERAGE(E6:E8)</f>
        <v>0.71064145346681462</v>
      </c>
      <c r="F18" s="425">
        <f t="shared" ref="F18:F24" si="8">B18-E18</f>
        <v>2.1332141532920179</v>
      </c>
      <c r="G18" s="714">
        <f>AVERAGE(G6:G8)</f>
        <v>2.0451228878648231</v>
      </c>
      <c r="H18" s="425">
        <f t="shared" si="1"/>
        <v>0.79873271889400943</v>
      </c>
    </row>
    <row r="19" spans="1:17" ht="21" customHeight="1">
      <c r="A19" s="655" t="str">
        <f>'6.1'!A22</f>
        <v>II. čtvrtletí</v>
      </c>
      <c r="B19" s="407">
        <f>AVERAGE(B9:B11)</f>
        <v>12.429999999999998</v>
      </c>
      <c r="C19" s="407">
        <f>MAX(C9:C11)</f>
        <v>21.9</v>
      </c>
      <c r="D19" s="428">
        <f>MIN(D9:D11)</f>
        <v>0.1</v>
      </c>
      <c r="E19" s="407">
        <f>AVERAGE(E9:E11)</f>
        <v>12.916415770609319</v>
      </c>
      <c r="F19" s="428">
        <f t="shared" si="8"/>
        <v>-0.48641577060932129</v>
      </c>
      <c r="G19" s="714">
        <f>AVERAGE(G9:G11)</f>
        <v>13.857419354838711</v>
      </c>
      <c r="H19" s="428">
        <f t="shared" si="1"/>
        <v>-1.4274193548387135</v>
      </c>
    </row>
    <row r="20" spans="1:17" ht="21" customHeight="1">
      <c r="A20" s="655" t="str">
        <f>'6.1'!A23</f>
        <v>III. čtvrtletí</v>
      </c>
      <c r="B20" s="407">
        <f>AVERAGE(B12:B14)</f>
        <v>17.06304659498208</v>
      </c>
      <c r="C20" s="407">
        <f>MAX(C12:C14)</f>
        <v>23.1</v>
      </c>
      <c r="D20" s="428">
        <f>MIN(D12:D14)</f>
        <v>7</v>
      </c>
      <c r="E20" s="407">
        <f>AVERAGE(E12:E14)</f>
        <v>16.621756272401431</v>
      </c>
      <c r="F20" s="428">
        <f t="shared" si="8"/>
        <v>0.44129032258064882</v>
      </c>
      <c r="G20" s="714">
        <f>AVERAGE(G12:G14)</f>
        <v>17.266953405017919</v>
      </c>
      <c r="H20" s="428">
        <f t="shared" si="1"/>
        <v>-0.20390681003583921</v>
      </c>
    </row>
    <row r="21" spans="1:17" ht="21" customHeight="1">
      <c r="A21" s="661" t="str">
        <f>'6.1'!A24</f>
        <v>IV. čtvrtletí</v>
      </c>
      <c r="B21" s="432">
        <f>AVERAGE(B15:B17)</f>
        <v>5.0191397849462369</v>
      </c>
      <c r="C21" s="419">
        <f>MAX(C15:C17)</f>
        <v>16.7</v>
      </c>
      <c r="D21" s="431">
        <f>MIN(D15:D17)</f>
        <v>-3.1</v>
      </c>
      <c r="E21" s="432">
        <f>AVERAGE(E15:E17)</f>
        <v>3.83921146953405</v>
      </c>
      <c r="F21" s="431">
        <f t="shared" si="8"/>
        <v>1.1799283154121869</v>
      </c>
      <c r="G21" s="717">
        <f>AVERAGE(G15:G17)</f>
        <v>5.8412544802867394</v>
      </c>
      <c r="H21" s="431">
        <f t="shared" si="1"/>
        <v>-0.82211469534050252</v>
      </c>
    </row>
    <row r="22" spans="1:17" ht="21" customHeight="1">
      <c r="A22" s="645" t="str">
        <f>'6.1'!A25</f>
        <v>I. pololetí</v>
      </c>
      <c r="B22" s="407">
        <f>AVERAGE(B6:B11)</f>
        <v>7.6369278033794146</v>
      </c>
      <c r="C22" s="407">
        <f>MAX(C6:C11)</f>
        <v>21.9</v>
      </c>
      <c r="D22" s="425">
        <f>MIN(D6:D11)</f>
        <v>-2.5</v>
      </c>
      <c r="E22" s="407">
        <f>AVERAGE(E6:E11)</f>
        <v>6.8135286120380663</v>
      </c>
      <c r="F22" s="425">
        <f t="shared" si="8"/>
        <v>0.82339919134134831</v>
      </c>
      <c r="G22" s="714">
        <f>AVERAGE(G6:G11)</f>
        <v>7.9512711213517662</v>
      </c>
      <c r="H22" s="425">
        <f t="shared" si="1"/>
        <v>-0.3143433179723516</v>
      </c>
    </row>
    <row r="23" spans="1:17" ht="21" customHeight="1">
      <c r="A23" s="661" t="str">
        <f>'6.1'!A26</f>
        <v>II. pololetí</v>
      </c>
      <c r="B23" s="432">
        <f>AVERAGE(B12:B17)</f>
        <v>11.041093189964158</v>
      </c>
      <c r="C23" s="419">
        <f>MAX(C12:C17)</f>
        <v>23.1</v>
      </c>
      <c r="D23" s="431">
        <f>MIN(D12:D17)</f>
        <v>-3.1</v>
      </c>
      <c r="E23" s="432">
        <f>AVERAGE(E12:E17)</f>
        <v>10.230483870967742</v>
      </c>
      <c r="F23" s="431">
        <f t="shared" si="8"/>
        <v>0.81060931899641631</v>
      </c>
      <c r="G23" s="717">
        <f>AVERAGE(G12:G17)</f>
        <v>11.554103942652331</v>
      </c>
      <c r="H23" s="431">
        <f t="shared" si="1"/>
        <v>-0.51301075268817264</v>
      </c>
    </row>
    <row r="24" spans="1:17" ht="21" customHeight="1">
      <c r="A24" s="85" t="str">
        <f>'6.1'!A27</f>
        <v>rok</v>
      </c>
      <c r="B24" s="39">
        <f>AVERAGE(B6:B17)</f>
        <v>9.3390104966717846</v>
      </c>
      <c r="C24" s="37">
        <f>MAX(C6:C17)</f>
        <v>23.1</v>
      </c>
      <c r="D24" s="38">
        <f>MIN(D6:D17)</f>
        <v>-3.1</v>
      </c>
      <c r="E24" s="39">
        <f>AVERAGE(E6:E17)</f>
        <v>8.5220062415029041</v>
      </c>
      <c r="F24" s="38">
        <f t="shared" si="8"/>
        <v>0.81700425516888053</v>
      </c>
      <c r="G24" s="97">
        <f>AVERAGE(G6:G17)</f>
        <v>9.7526875320020494</v>
      </c>
      <c r="H24" s="38">
        <f>B24-G24</f>
        <v>-0.41367703533026479</v>
      </c>
    </row>
    <row r="25" spans="1:17" ht="9.75" customHeight="1"/>
    <row r="27" spans="1:17" ht="12" customHeight="1">
      <c r="A27" s="1681"/>
      <c r="B27" s="1681"/>
      <c r="C27" s="1681"/>
      <c r="D27" s="1681"/>
      <c r="E27" s="1681"/>
      <c r="F27" s="1681"/>
      <c r="G27" s="1681"/>
      <c r="H27" s="1681"/>
    </row>
    <row r="28" spans="1:17" ht="12" customHeight="1">
      <c r="B28" s="400"/>
      <c r="C28" s="400"/>
      <c r="D28" s="400"/>
    </row>
    <row r="29" spans="1:17" ht="12" customHeight="1">
      <c r="B29" s="400"/>
      <c r="C29" s="400"/>
      <c r="D29" s="400"/>
    </row>
    <row r="30" spans="1:17" ht="12" customHeight="1">
      <c r="B30" s="400"/>
      <c r="C30" s="400"/>
      <c r="D30" s="400"/>
    </row>
    <row r="31" spans="1:17" ht="12" customHeight="1">
      <c r="B31" s="400"/>
      <c r="C31" s="400"/>
      <c r="D31" s="400"/>
    </row>
    <row r="32" spans="1:17" ht="12" customHeight="1">
      <c r="B32" s="400"/>
      <c r="C32" s="400"/>
      <c r="D32" s="400"/>
    </row>
    <row r="33" spans="2:4" ht="12" customHeight="1">
      <c r="B33" s="400"/>
      <c r="C33" s="400"/>
      <c r="D33" s="400"/>
    </row>
    <row r="34" spans="2:4" ht="12" customHeight="1">
      <c r="B34" s="400"/>
      <c r="C34" s="400"/>
      <c r="D34" s="400"/>
    </row>
    <row r="35" spans="2:4" ht="12" customHeight="1">
      <c r="B35" s="400"/>
      <c r="C35" s="400"/>
      <c r="D35" s="400"/>
    </row>
    <row r="36" spans="2:4" ht="12" customHeight="1">
      <c r="B36" s="400"/>
      <c r="C36" s="400"/>
      <c r="D36" s="400"/>
    </row>
    <row r="37" spans="2:4" ht="12" customHeight="1">
      <c r="B37" s="400"/>
      <c r="C37" s="400"/>
      <c r="D37" s="400"/>
    </row>
    <row r="38" spans="2:4" ht="12" customHeight="1">
      <c r="B38" s="400"/>
      <c r="C38" s="400"/>
      <c r="D38" s="400"/>
    </row>
    <row r="39" spans="2:4" ht="12" customHeight="1">
      <c r="B39" s="400"/>
      <c r="C39" s="400"/>
      <c r="D39" s="400"/>
    </row>
    <row r="40" spans="2:4" ht="12" customHeight="1"/>
    <row r="41" spans="2:4" ht="12" customHeight="1"/>
    <row r="42" spans="2:4" ht="12" customHeight="1"/>
    <row r="43" spans="2:4" ht="12" customHeight="1"/>
    <row r="44" spans="2:4" ht="12" customHeight="1"/>
  </sheetData>
  <mergeCells count="3">
    <mergeCell ref="A27:H27"/>
    <mergeCell ref="B4:H4"/>
    <mergeCell ref="A3:H3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0"/>
  <dimension ref="A1:S62"/>
  <sheetViews>
    <sheetView showGridLines="0" zoomScaleNormal="100" zoomScaleSheetLayoutView="100" workbookViewId="0">
      <selection sqref="A1:M1"/>
    </sheetView>
  </sheetViews>
  <sheetFormatPr defaultColWidth="9.140625" defaultRowHeight="12.75"/>
  <cols>
    <col min="1" max="1" width="5.42578125" style="517" customWidth="1"/>
    <col min="2" max="3" width="7.7109375" style="517" customWidth="1"/>
    <col min="4" max="4" width="7.28515625" style="517" customWidth="1"/>
    <col min="5" max="6" width="7.7109375" style="517" customWidth="1"/>
    <col min="7" max="7" width="7.28515625" style="517" customWidth="1"/>
    <col min="8" max="9" width="6.7109375" style="517" customWidth="1"/>
    <col min="10" max="13" width="7.7109375" style="517" customWidth="1"/>
    <col min="14" max="14" width="2.85546875" style="517" customWidth="1"/>
    <col min="15" max="16384" width="9.140625" style="517"/>
  </cols>
  <sheetData>
    <row r="1" spans="1:19" ht="18" customHeight="1">
      <c r="A1" s="1590" t="s">
        <v>448</v>
      </c>
      <c r="B1" s="1590"/>
      <c r="C1" s="1590"/>
      <c r="D1" s="1590"/>
      <c r="E1" s="1590"/>
      <c r="F1" s="1590"/>
      <c r="G1" s="1590"/>
      <c r="H1" s="1590"/>
      <c r="I1" s="1590"/>
      <c r="J1" s="1590"/>
      <c r="K1" s="1590"/>
      <c r="L1" s="1590"/>
      <c r="M1" s="1590"/>
    </row>
    <row r="2" spans="1:19" ht="5.0999999999999996" customHeight="1">
      <c r="A2" s="748"/>
      <c r="B2" s="748"/>
      <c r="C2" s="748"/>
      <c r="D2" s="748"/>
      <c r="E2" s="748"/>
      <c r="F2" s="748"/>
      <c r="G2" s="748"/>
      <c r="H2" s="748"/>
      <c r="I2" s="748"/>
      <c r="J2" s="748"/>
      <c r="K2" s="749"/>
      <c r="L2" s="749"/>
      <c r="M2" s="749"/>
    </row>
    <row r="3" spans="1:19" ht="13.5" customHeight="1">
      <c r="A3" s="1701" t="s">
        <v>497</v>
      </c>
      <c r="B3" s="1702"/>
      <c r="C3" s="1702"/>
      <c r="D3" s="1702"/>
      <c r="E3" s="1702"/>
      <c r="F3" s="1702"/>
      <c r="G3" s="1702"/>
      <c r="H3" s="1702"/>
      <c r="I3" s="1702"/>
      <c r="J3" s="1702"/>
      <c r="K3" s="1702"/>
      <c r="L3" s="1702"/>
      <c r="M3" s="1703"/>
    </row>
    <row r="4" spans="1:19" ht="17.25" customHeight="1">
      <c r="A4" s="48"/>
      <c r="B4" s="98"/>
      <c r="C4" s="98"/>
      <c r="D4" s="99"/>
      <c r="E4" s="98"/>
      <c r="F4" s="98"/>
      <c r="G4" s="99"/>
      <c r="H4" s="1675" t="s">
        <v>389</v>
      </c>
      <c r="I4" s="1676"/>
      <c r="J4" s="98"/>
      <c r="K4" s="98"/>
      <c r="L4" s="98"/>
      <c r="M4" s="99"/>
    </row>
    <row r="5" spans="1:19" ht="15" customHeight="1">
      <c r="A5" s="1688" t="str">
        <f>'6.1'!A8</f>
        <v>Období</v>
      </c>
      <c r="B5" s="1694" t="s">
        <v>196</v>
      </c>
      <c r="C5" s="1695"/>
      <c r="D5" s="1696"/>
      <c r="E5" s="1694" t="s">
        <v>194</v>
      </c>
      <c r="F5" s="1695"/>
      <c r="G5" s="1696"/>
      <c r="H5" s="1692"/>
      <c r="I5" s="1693"/>
      <c r="J5" s="1697" t="s">
        <v>390</v>
      </c>
      <c r="K5" s="1698"/>
      <c r="L5" s="1698"/>
      <c r="M5" s="1699"/>
      <c r="P5" s="1597"/>
      <c r="Q5" s="1597"/>
      <c r="R5" s="1597"/>
    </row>
    <row r="6" spans="1:19" ht="33.75" customHeight="1">
      <c r="A6" s="1688"/>
      <c r="B6" s="1690"/>
      <c r="C6" s="1691"/>
      <c r="D6" s="1663" t="str">
        <f>'6.1'!D7</f>
        <v>meziroční změna</v>
      </c>
      <c r="E6" s="1690"/>
      <c r="F6" s="1691"/>
      <c r="G6" s="1663" t="str">
        <f>'6.1'!D7</f>
        <v>meziroční změna</v>
      </c>
      <c r="H6" s="1690"/>
      <c r="I6" s="1691"/>
      <c r="J6" s="100" t="s">
        <v>22</v>
      </c>
      <c r="K6" s="100" t="s">
        <v>24</v>
      </c>
      <c r="L6" s="101" t="s">
        <v>125</v>
      </c>
      <c r="M6" s="102" t="s">
        <v>198</v>
      </c>
      <c r="O6" s="747"/>
      <c r="P6" s="747"/>
      <c r="Q6" s="747"/>
      <c r="R6" s="747"/>
    </row>
    <row r="7" spans="1:19" ht="15" customHeight="1">
      <c r="A7" s="1689"/>
      <c r="B7" s="103" t="s">
        <v>383</v>
      </c>
      <c r="C7" s="104" t="s">
        <v>49</v>
      </c>
      <c r="D7" s="1667"/>
      <c r="E7" s="103" t="s">
        <v>383</v>
      </c>
      <c r="F7" s="104" t="s">
        <v>49</v>
      </c>
      <c r="G7" s="1667"/>
      <c r="H7" s="103" t="s">
        <v>383</v>
      </c>
      <c r="I7" s="104" t="s">
        <v>49</v>
      </c>
      <c r="J7" s="103" t="s">
        <v>25</v>
      </c>
      <c r="K7" s="105" t="s">
        <v>25</v>
      </c>
      <c r="L7" s="105" t="s">
        <v>25</v>
      </c>
      <c r="M7" s="104" t="s">
        <v>25</v>
      </c>
      <c r="O7" s="736"/>
      <c r="P7" s="736"/>
      <c r="Q7" s="736"/>
      <c r="R7" s="736"/>
    </row>
    <row r="8" spans="1:19" ht="15" customHeight="1">
      <c r="A8" s="462">
        <v>2011</v>
      </c>
      <c r="B8" s="412">
        <v>8085.8</v>
      </c>
      <c r="C8" s="463">
        <v>85645.6</v>
      </c>
      <c r="D8" s="720">
        <v>-0.1</v>
      </c>
      <c r="E8" s="412">
        <v>8384.4</v>
      </c>
      <c r="F8" s="463">
        <v>88808.7</v>
      </c>
      <c r="G8" s="720">
        <v>-3.3000000000000002E-2</v>
      </c>
      <c r="H8" s="721">
        <v>298.59999999999945</v>
      </c>
      <c r="I8" s="722">
        <v>3163.0999999999913</v>
      </c>
      <c r="J8" s="723">
        <v>8.9</v>
      </c>
      <c r="K8" s="723">
        <v>8</v>
      </c>
      <c r="L8" s="723">
        <v>0.90000000000000036</v>
      </c>
      <c r="M8" s="724">
        <v>1.3000000000000007</v>
      </c>
      <c r="O8" s="723"/>
      <c r="P8" s="723"/>
      <c r="Q8" s="723"/>
      <c r="R8" s="723"/>
      <c r="S8" s="725"/>
    </row>
    <row r="9" spans="1:19" ht="15" customHeight="1">
      <c r="A9" s="473">
        <v>2012</v>
      </c>
      <c r="B9" s="474">
        <v>8158.2250050503235</v>
      </c>
      <c r="C9" s="476">
        <v>86325.782351578484</v>
      </c>
      <c r="D9" s="726">
        <v>8.9605550404244193E-3</v>
      </c>
      <c r="E9" s="474">
        <v>8252.4311379860101</v>
      </c>
      <c r="F9" s="476">
        <v>87323.071514334908</v>
      </c>
      <c r="G9" s="726">
        <v>-1.5736986462843616E-2</v>
      </c>
      <c r="H9" s="727">
        <v>94.206132935686583</v>
      </c>
      <c r="I9" s="728">
        <v>997.28916275642405</v>
      </c>
      <c r="J9" s="729">
        <v>8.6999999999999993</v>
      </c>
      <c r="K9" s="730">
        <v>8.0083333333333329</v>
      </c>
      <c r="L9" s="730">
        <v>0.70985755778025172</v>
      </c>
      <c r="M9" s="731">
        <v>-0.20000000000000107</v>
      </c>
      <c r="O9" s="723"/>
      <c r="P9" s="723"/>
      <c r="Q9" s="723"/>
      <c r="R9" s="723"/>
      <c r="S9" s="725"/>
    </row>
    <row r="10" spans="1:19" ht="15" customHeight="1">
      <c r="A10" s="462">
        <v>2013</v>
      </c>
      <c r="B10" s="412">
        <v>8277.0944147694499</v>
      </c>
      <c r="C10" s="463">
        <v>87968.597795719528</v>
      </c>
      <c r="D10" s="720">
        <v>1.4570499054088446E-2</v>
      </c>
      <c r="E10" s="412">
        <v>8353.3381749207947</v>
      </c>
      <c r="F10" s="463">
        <v>88787.815472290153</v>
      </c>
      <c r="G10" s="720">
        <v>1.2227552735376207E-2</v>
      </c>
      <c r="H10" s="721">
        <v>76.243760151344759</v>
      </c>
      <c r="I10" s="722">
        <v>819.21767657062446</v>
      </c>
      <c r="J10" s="723">
        <v>8.3000000000000007</v>
      </c>
      <c r="K10" s="723">
        <v>7.9083333333333323</v>
      </c>
      <c r="L10" s="723">
        <v>0.38354262672811235</v>
      </c>
      <c r="M10" s="724">
        <v>-0.39999999999999858</v>
      </c>
      <c r="O10" s="723"/>
      <c r="P10" s="723"/>
      <c r="Q10" s="723"/>
      <c r="R10" s="723"/>
      <c r="S10" s="725"/>
    </row>
    <row r="11" spans="1:19" ht="15" customHeight="1">
      <c r="A11" s="473">
        <v>2014</v>
      </c>
      <c r="B11" s="474">
        <v>7280.4197495994158</v>
      </c>
      <c r="C11" s="476">
        <v>77409.119574989789</v>
      </c>
      <c r="D11" s="726">
        <v>-0.1204135914399613</v>
      </c>
      <c r="E11" s="474">
        <v>8040.7391621005245</v>
      </c>
      <c r="F11" s="476">
        <v>85490.558989550787</v>
      </c>
      <c r="G11" s="726">
        <v>-3.7422046884057134E-2</v>
      </c>
      <c r="H11" s="727">
        <v>760.31941250110867</v>
      </c>
      <c r="I11" s="728">
        <v>8081.4394145609986</v>
      </c>
      <c r="J11" s="729">
        <v>9.6999999999999993</v>
      </c>
      <c r="K11" s="730">
        <v>7.9083333333333323</v>
      </c>
      <c r="L11" s="730">
        <v>1.8356861239119331</v>
      </c>
      <c r="M11" s="731">
        <v>1.3999999999999986</v>
      </c>
      <c r="O11" s="723"/>
      <c r="P11" s="723"/>
      <c r="Q11" s="723"/>
      <c r="R11" s="723"/>
      <c r="S11" s="725"/>
    </row>
    <row r="12" spans="1:19" ht="15" customHeight="1">
      <c r="A12" s="462">
        <v>2015</v>
      </c>
      <c r="B12" s="412">
        <v>7607.5646329449373</v>
      </c>
      <c r="C12" s="463">
        <v>81067.901423777163</v>
      </c>
      <c r="D12" s="720">
        <v>4.4934294270935982E-2</v>
      </c>
      <c r="E12" s="412">
        <v>8085.3660724135771</v>
      </c>
      <c r="F12" s="463">
        <v>86156.122699078463</v>
      </c>
      <c r="G12" s="720">
        <v>5.5501004837215061E-3</v>
      </c>
      <c r="H12" s="721">
        <v>477.80143946863973</v>
      </c>
      <c r="I12" s="722">
        <v>5088.2212753013009</v>
      </c>
      <c r="J12" s="723">
        <v>9.8000000000000007</v>
      </c>
      <c r="K12" s="723">
        <v>7.9120498084291215</v>
      </c>
      <c r="L12" s="723">
        <v>1.8737054399067725</v>
      </c>
      <c r="M12" s="724">
        <v>0.10000000000000142</v>
      </c>
      <c r="O12" s="723"/>
      <c r="P12" s="723"/>
      <c r="Q12" s="723"/>
      <c r="R12" s="723"/>
      <c r="S12" s="725"/>
    </row>
    <row r="13" spans="1:19" ht="15" customHeight="1">
      <c r="A13" s="473">
        <v>2016</v>
      </c>
      <c r="B13" s="474">
        <v>8255.1342335338559</v>
      </c>
      <c r="C13" s="476">
        <v>88243.167217199996</v>
      </c>
      <c r="D13" s="726">
        <v>8.5121800711963222E-2</v>
      </c>
      <c r="E13" s="474">
        <v>8432.6727866868077</v>
      </c>
      <c r="F13" s="476">
        <v>90140.382751314683</v>
      </c>
      <c r="G13" s="726">
        <v>4.2954977073728896E-2</v>
      </c>
      <c r="H13" s="727">
        <v>177.53855315295186</v>
      </c>
      <c r="I13" s="728">
        <v>1897.2155341146863</v>
      </c>
      <c r="J13" s="729">
        <v>8.9722459037378375</v>
      </c>
      <c r="K13" s="730">
        <v>7.9</v>
      </c>
      <c r="L13" s="730">
        <v>1.0601960953087159</v>
      </c>
      <c r="M13" s="731">
        <v>-0.82775409626216323</v>
      </c>
      <c r="O13" s="723"/>
      <c r="P13" s="723"/>
      <c r="Q13" s="723"/>
      <c r="R13" s="723"/>
      <c r="S13" s="725"/>
    </row>
    <row r="14" spans="1:19" ht="15" customHeight="1">
      <c r="A14" s="462">
        <v>2017</v>
      </c>
      <c r="B14" s="412">
        <v>8527.4827534189189</v>
      </c>
      <c r="C14" s="463">
        <v>90996.221726979784</v>
      </c>
      <c r="D14" s="720">
        <v>3.2991410215806531E-2</v>
      </c>
      <c r="E14" s="412">
        <v>8733.122113124442</v>
      </c>
      <c r="F14" s="463">
        <v>93188.184327210576</v>
      </c>
      <c r="G14" s="720">
        <v>3.5629193025486831E-2</v>
      </c>
      <c r="H14" s="721">
        <v>205.63935970552302</v>
      </c>
      <c r="I14" s="722">
        <v>2191.9626002307923</v>
      </c>
      <c r="J14" s="723">
        <v>8.8161872759856621</v>
      </c>
      <c r="K14" s="723">
        <v>7.9120498084291215</v>
      </c>
      <c r="L14" s="723">
        <v>0.90413746755654056</v>
      </c>
      <c r="M14" s="724">
        <v>-0.15605862775217538</v>
      </c>
      <c r="O14" s="723"/>
      <c r="P14" s="723"/>
      <c r="Q14" s="723"/>
      <c r="R14" s="723"/>
      <c r="S14" s="725"/>
    </row>
    <row r="15" spans="1:19" ht="15" customHeight="1">
      <c r="A15" s="473">
        <v>2018</v>
      </c>
      <c r="B15" s="474">
        <v>8182.7561269882699</v>
      </c>
      <c r="C15" s="476">
        <v>87306.411272440775</v>
      </c>
      <c r="D15" s="726">
        <v>-4.0425367766641102E-2</v>
      </c>
      <c r="E15" s="474">
        <v>8634.4743233258068</v>
      </c>
      <c r="F15" s="476">
        <v>92125.430102076745</v>
      </c>
      <c r="G15" s="726">
        <v>-1.1295821645546874E-2</v>
      </c>
      <c r="H15" s="727">
        <v>451.71819633753694</v>
      </c>
      <c r="I15" s="728">
        <v>4819.0188296359702</v>
      </c>
      <c r="J15" s="729">
        <v>9.8751190476190462</v>
      </c>
      <c r="K15" s="730">
        <v>7.9120498084291215</v>
      </c>
      <c r="L15" s="730">
        <v>1.9630692391899247</v>
      </c>
      <c r="M15" s="731">
        <v>1.0589317716333841</v>
      </c>
      <c r="O15" s="723"/>
      <c r="P15" s="723"/>
      <c r="Q15" s="723"/>
      <c r="R15" s="723"/>
      <c r="S15" s="725"/>
    </row>
    <row r="16" spans="1:19" ht="15" customHeight="1">
      <c r="A16" s="462">
        <v>2019</v>
      </c>
      <c r="B16" s="412">
        <v>8564.6294736091877</v>
      </c>
      <c r="C16" s="463">
        <v>91397.633739198907</v>
      </c>
      <c r="D16" s="720">
        <v>4.6668059110478388E-2</v>
      </c>
      <c r="E16" s="412">
        <v>9052.0350741878956</v>
      </c>
      <c r="F16" s="463">
        <v>96599.903229882446</v>
      </c>
      <c r="G16" s="720">
        <v>4.835971886951581E-2</v>
      </c>
      <c r="H16" s="721">
        <v>487.40560057870789</v>
      </c>
      <c r="I16" s="722">
        <v>5202.2694906835386</v>
      </c>
      <c r="J16" s="723">
        <v>9.7526875320020494</v>
      </c>
      <c r="K16" s="723">
        <v>7.9120498084291215</v>
      </c>
      <c r="L16" s="723">
        <v>1.8406377235729279</v>
      </c>
      <c r="M16" s="724">
        <v>-0.12243151561699683</v>
      </c>
      <c r="O16" s="723"/>
      <c r="P16" s="723"/>
      <c r="Q16" s="723"/>
      <c r="R16" s="723"/>
      <c r="S16" s="725"/>
    </row>
    <row r="17" spans="1:19" ht="15" customHeight="1">
      <c r="A17" s="473">
        <v>2020</v>
      </c>
      <c r="B17" s="474">
        <f>'6.1'!B27</f>
        <v>8694.2191732210795</v>
      </c>
      <c r="C17" s="476">
        <f>'6.1'!H27</f>
        <v>92894.431352013358</v>
      </c>
      <c r="D17" s="726">
        <f>'6.1'!D27</f>
        <v>1.5130800463838615E-2</v>
      </c>
      <c r="E17" s="474">
        <f>'6.1'!E27</f>
        <v>9006.2086823140817</v>
      </c>
      <c r="F17" s="728">
        <f>'6.1'!J27</f>
        <v>96225.358139947362</v>
      </c>
      <c r="G17" s="726">
        <f>'6.1'!G27</f>
        <v>-5.0625512935195119E-3</v>
      </c>
      <c r="H17" s="727">
        <f>E17-B17</f>
        <v>311.9895090930022</v>
      </c>
      <c r="I17" s="728">
        <f t="shared" ref="I17" si="0">F17-C17</f>
        <v>3330.9267879340041</v>
      </c>
      <c r="J17" s="729">
        <f>'6.3'!B24</f>
        <v>9.3390104966717846</v>
      </c>
      <c r="K17" s="732">
        <f>'6.3'!E24</f>
        <v>8.5220062415029041</v>
      </c>
      <c r="L17" s="732">
        <f>'6.3'!F24</f>
        <v>0.81700425516888053</v>
      </c>
      <c r="M17" s="731">
        <f>J17-J16</f>
        <v>-0.41367703533026479</v>
      </c>
      <c r="O17" s="723"/>
      <c r="P17" s="723"/>
      <c r="Q17" s="723"/>
      <c r="R17" s="733"/>
      <c r="S17" s="725"/>
    </row>
    <row r="18" spans="1:19" ht="5.0999999999999996" customHeight="1">
      <c r="A18" s="569"/>
      <c r="B18" s="412"/>
      <c r="C18" s="412"/>
      <c r="D18" s="734"/>
      <c r="E18" s="412"/>
      <c r="F18" s="721"/>
      <c r="G18" s="734"/>
      <c r="H18" s="734"/>
      <c r="I18" s="734"/>
      <c r="J18" s="412"/>
      <c r="K18" s="721"/>
      <c r="L18" s="734"/>
      <c r="M18" s="734"/>
      <c r="O18" s="723"/>
      <c r="P18" s="735"/>
      <c r="R18" s="725"/>
      <c r="S18" s="725"/>
    </row>
    <row r="19" spans="1:19" ht="12.95" customHeight="1">
      <c r="A19" s="569"/>
      <c r="B19" s="723"/>
      <c r="C19" s="723"/>
      <c r="D19" s="723"/>
      <c r="E19" s="412"/>
      <c r="F19" s="412"/>
      <c r="G19" s="734"/>
      <c r="H19" s="734"/>
      <c r="I19" s="734"/>
      <c r="J19" s="412"/>
      <c r="K19" s="721"/>
      <c r="L19" s="734"/>
      <c r="M19" s="734"/>
      <c r="O19" s="723"/>
      <c r="P19" s="735"/>
      <c r="R19" s="725"/>
      <c r="S19" s="725"/>
    </row>
    <row r="20" spans="1:19" ht="12.95" customHeight="1">
      <c r="A20" s="569"/>
      <c r="B20" s="704"/>
      <c r="C20" s="704" t="str">
        <f>B5</f>
        <v>Skutečnost</v>
      </c>
      <c r="D20" s="704" t="str">
        <f>E5</f>
        <v>Přepočet</v>
      </c>
      <c r="E20" s="412" t="str">
        <f>J6</f>
        <v>průměr</v>
      </c>
      <c r="F20" s="412"/>
      <c r="G20" s="734" t="str">
        <f>B5</f>
        <v>Skutečnost</v>
      </c>
      <c r="H20" s="734"/>
      <c r="I20" s="734"/>
      <c r="J20" s="412"/>
      <c r="K20" s="412"/>
      <c r="L20" s="734"/>
      <c r="M20" s="734"/>
      <c r="O20" s="723"/>
      <c r="P20" s="735"/>
    </row>
    <row r="21" spans="1:19" ht="12.95" customHeight="1">
      <c r="A21" s="569"/>
      <c r="B21" s="736">
        <f>A8</f>
        <v>2011</v>
      </c>
      <c r="C21" s="733">
        <f>B8</f>
        <v>8085.8</v>
      </c>
      <c r="D21" s="733">
        <f>E8</f>
        <v>8384.4</v>
      </c>
      <c r="E21" s="412">
        <f>J8</f>
        <v>8.9</v>
      </c>
      <c r="F21" s="737">
        <f>A8</f>
        <v>2011</v>
      </c>
      <c r="G21" s="738">
        <f>C21</f>
        <v>8085.8</v>
      </c>
      <c r="H21" s="738"/>
      <c r="I21" s="738"/>
      <c r="J21" s="412">
        <f>$G$30-G21</f>
        <v>608.41917322107929</v>
      </c>
      <c r="K21" s="412"/>
      <c r="L21" s="734"/>
      <c r="M21" s="734"/>
      <c r="O21" s="723"/>
      <c r="P21" s="735"/>
    </row>
    <row r="22" spans="1:19" ht="12.95" customHeight="1">
      <c r="A22" s="569"/>
      <c r="B22" s="736">
        <f t="shared" ref="B22:B30" si="1">A9</f>
        <v>2012</v>
      </c>
      <c r="C22" s="733">
        <f t="shared" ref="C22:C30" si="2">B9</f>
        <v>8158.2250050503235</v>
      </c>
      <c r="D22" s="733">
        <f t="shared" ref="D22:D30" si="3">E9</f>
        <v>8252.4311379860101</v>
      </c>
      <c r="E22" s="412">
        <f t="shared" ref="E22:E30" si="4">J9</f>
        <v>8.6999999999999993</v>
      </c>
      <c r="F22" s="737">
        <f t="shared" ref="F22:F30" si="5">A9</f>
        <v>2012</v>
      </c>
      <c r="G22" s="738">
        <f t="shared" ref="G22:G30" si="6">C22</f>
        <v>8158.2250050503235</v>
      </c>
      <c r="H22" s="738"/>
      <c r="I22" s="738"/>
      <c r="J22" s="412">
        <f t="shared" ref="J22:J30" si="7">$G$30-G22</f>
        <v>535.99416817075598</v>
      </c>
      <c r="K22" s="412"/>
      <c r="L22" s="734"/>
      <c r="M22" s="734"/>
      <c r="O22" s="723"/>
      <c r="P22" s="735"/>
    </row>
    <row r="23" spans="1:19" ht="12.95" customHeight="1">
      <c r="A23" s="569"/>
      <c r="B23" s="736">
        <f t="shared" si="1"/>
        <v>2013</v>
      </c>
      <c r="C23" s="733">
        <f t="shared" si="2"/>
        <v>8277.0944147694499</v>
      </c>
      <c r="D23" s="733">
        <f t="shared" si="3"/>
        <v>8353.3381749207947</v>
      </c>
      <c r="E23" s="412">
        <f t="shared" si="4"/>
        <v>8.3000000000000007</v>
      </c>
      <c r="F23" s="737">
        <f t="shared" si="5"/>
        <v>2013</v>
      </c>
      <c r="G23" s="738">
        <f t="shared" si="6"/>
        <v>8277.0944147694499</v>
      </c>
      <c r="H23" s="738"/>
      <c r="I23" s="738"/>
      <c r="J23" s="412">
        <f t="shared" si="7"/>
        <v>417.12475845162953</v>
      </c>
      <c r="K23" s="412"/>
      <c r="L23" s="734"/>
      <c r="M23" s="734"/>
      <c r="O23" s="723"/>
      <c r="P23" s="735"/>
    </row>
    <row r="24" spans="1:19" ht="12.95" customHeight="1">
      <c r="A24" s="569"/>
      <c r="B24" s="736">
        <f t="shared" si="1"/>
        <v>2014</v>
      </c>
      <c r="C24" s="733">
        <f t="shared" si="2"/>
        <v>7280.4197495994158</v>
      </c>
      <c r="D24" s="733">
        <f t="shared" si="3"/>
        <v>8040.7391621005245</v>
      </c>
      <c r="E24" s="412">
        <f t="shared" si="4"/>
        <v>9.6999999999999993</v>
      </c>
      <c r="F24" s="737">
        <f t="shared" si="5"/>
        <v>2014</v>
      </c>
      <c r="G24" s="738">
        <f t="shared" si="6"/>
        <v>7280.4197495994158</v>
      </c>
      <c r="H24" s="738"/>
      <c r="I24" s="738"/>
      <c r="J24" s="412">
        <f t="shared" si="7"/>
        <v>1413.7994236216637</v>
      </c>
      <c r="K24" s="412"/>
      <c r="L24" s="734"/>
      <c r="M24" s="734"/>
      <c r="O24" s="723"/>
      <c r="P24" s="735"/>
    </row>
    <row r="25" spans="1:19" ht="12.95" customHeight="1">
      <c r="A25" s="569"/>
      <c r="B25" s="736">
        <f t="shared" si="1"/>
        <v>2015</v>
      </c>
      <c r="C25" s="733">
        <f t="shared" si="2"/>
        <v>7607.5646329449373</v>
      </c>
      <c r="D25" s="733">
        <f t="shared" si="3"/>
        <v>8085.3660724135771</v>
      </c>
      <c r="E25" s="412">
        <f t="shared" si="4"/>
        <v>9.8000000000000007</v>
      </c>
      <c r="F25" s="737">
        <f t="shared" si="5"/>
        <v>2015</v>
      </c>
      <c r="G25" s="738">
        <f t="shared" si="6"/>
        <v>7607.5646329449373</v>
      </c>
      <c r="H25" s="738"/>
      <c r="I25" s="738"/>
      <c r="J25" s="412">
        <f t="shared" si="7"/>
        <v>1086.6545402761421</v>
      </c>
      <c r="K25" s="412"/>
      <c r="L25" s="734"/>
      <c r="M25" s="734"/>
      <c r="O25" s="723"/>
      <c r="P25" s="735"/>
    </row>
    <row r="26" spans="1:19" ht="12.95" customHeight="1">
      <c r="A26" s="569"/>
      <c r="B26" s="736">
        <f t="shared" si="1"/>
        <v>2016</v>
      </c>
      <c r="C26" s="733">
        <f t="shared" si="2"/>
        <v>8255.1342335338559</v>
      </c>
      <c r="D26" s="733">
        <f t="shared" si="3"/>
        <v>8432.6727866868077</v>
      </c>
      <c r="E26" s="412">
        <f t="shared" si="4"/>
        <v>8.9722459037378375</v>
      </c>
      <c r="F26" s="737">
        <f t="shared" si="5"/>
        <v>2016</v>
      </c>
      <c r="G26" s="738">
        <f t="shared" si="6"/>
        <v>8255.1342335338559</v>
      </c>
      <c r="H26" s="738"/>
      <c r="I26" s="738"/>
      <c r="J26" s="412">
        <f t="shared" si="7"/>
        <v>439.0849396872236</v>
      </c>
      <c r="K26" s="739"/>
      <c r="L26" s="734"/>
      <c r="M26" s="734"/>
      <c r="O26" s="723"/>
      <c r="P26" s="735"/>
    </row>
    <row r="27" spans="1:19" ht="12.95" customHeight="1">
      <c r="A27" s="569"/>
      <c r="B27" s="736">
        <f t="shared" si="1"/>
        <v>2017</v>
      </c>
      <c r="C27" s="733">
        <f t="shared" si="2"/>
        <v>8527.4827534189189</v>
      </c>
      <c r="D27" s="733">
        <f t="shared" si="3"/>
        <v>8733.122113124442</v>
      </c>
      <c r="E27" s="412">
        <f t="shared" si="4"/>
        <v>8.8161872759856621</v>
      </c>
      <c r="F27" s="737">
        <f t="shared" si="5"/>
        <v>2017</v>
      </c>
      <c r="G27" s="738">
        <f t="shared" si="6"/>
        <v>8527.4827534189189</v>
      </c>
      <c r="H27" s="738"/>
      <c r="I27" s="738"/>
      <c r="J27" s="412">
        <f t="shared" si="7"/>
        <v>166.73641980216053</v>
      </c>
      <c r="O27" s="318"/>
      <c r="P27" s="735"/>
    </row>
    <row r="28" spans="1:19" ht="12.95" customHeight="1">
      <c r="A28" s="1678"/>
      <c r="B28" s="736">
        <f t="shared" si="1"/>
        <v>2018</v>
      </c>
      <c r="C28" s="733">
        <f t="shared" si="2"/>
        <v>8182.7561269882699</v>
      </c>
      <c r="D28" s="733">
        <f t="shared" si="3"/>
        <v>8634.4743233258068</v>
      </c>
      <c r="E28" s="412">
        <f t="shared" si="4"/>
        <v>9.8751190476190462</v>
      </c>
      <c r="F28" s="737">
        <f t="shared" si="5"/>
        <v>2018</v>
      </c>
      <c r="G28" s="738">
        <f t="shared" si="6"/>
        <v>8182.7561269882699</v>
      </c>
      <c r="H28" s="738"/>
      <c r="I28" s="738"/>
      <c r="J28" s="412">
        <f t="shared" si="7"/>
        <v>511.46304623280957</v>
      </c>
      <c r="K28" s="1597"/>
      <c r="L28" s="1597"/>
      <c r="M28" s="736"/>
    </row>
    <row r="29" spans="1:19" ht="12.95" customHeight="1">
      <c r="A29" s="1678"/>
      <c r="B29" s="736">
        <f t="shared" si="1"/>
        <v>2019</v>
      </c>
      <c r="C29" s="733">
        <f t="shared" si="2"/>
        <v>8564.6294736091877</v>
      </c>
      <c r="D29" s="733">
        <f t="shared" si="3"/>
        <v>9052.0350741878956</v>
      </c>
      <c r="E29" s="412">
        <f t="shared" si="4"/>
        <v>9.7526875320020494</v>
      </c>
      <c r="F29" s="737">
        <f t="shared" si="5"/>
        <v>2019</v>
      </c>
      <c r="G29" s="738">
        <f t="shared" si="6"/>
        <v>8564.6294736091877</v>
      </c>
      <c r="H29" s="738"/>
      <c r="I29" s="738"/>
      <c r="J29" s="412">
        <f t="shared" si="7"/>
        <v>129.58969961189177</v>
      </c>
      <c r="K29" s="1678"/>
      <c r="L29" s="1678"/>
      <c r="M29" s="740"/>
    </row>
    <row r="30" spans="1:19" ht="12.95" customHeight="1">
      <c r="A30" s="1678"/>
      <c r="B30" s="736">
        <f t="shared" si="1"/>
        <v>2020</v>
      </c>
      <c r="C30" s="733">
        <f t="shared" si="2"/>
        <v>8694.2191732210795</v>
      </c>
      <c r="D30" s="733">
        <f t="shared" si="3"/>
        <v>9006.2086823140817</v>
      </c>
      <c r="E30" s="412">
        <f t="shared" si="4"/>
        <v>9.3390104966717846</v>
      </c>
      <c r="F30" s="737">
        <f t="shared" si="5"/>
        <v>2020</v>
      </c>
      <c r="G30" s="738">
        <f t="shared" si="6"/>
        <v>8694.2191732210795</v>
      </c>
      <c r="H30" s="738"/>
      <c r="I30" s="738"/>
      <c r="J30" s="412">
        <f t="shared" si="7"/>
        <v>0</v>
      </c>
      <c r="K30" s="736"/>
      <c r="L30" s="736"/>
      <c r="M30" s="736"/>
    </row>
    <row r="31" spans="1:19" ht="12.95" customHeight="1">
      <c r="A31" s="1678"/>
      <c r="B31" s="736"/>
      <c r="D31" s="725"/>
      <c r="F31" s="736"/>
      <c r="G31" s="736"/>
      <c r="H31" s="736"/>
      <c r="I31" s="736"/>
      <c r="J31" s="736"/>
      <c r="K31" s="736"/>
      <c r="L31" s="736"/>
      <c r="M31" s="736"/>
    </row>
    <row r="32" spans="1:19" ht="12.6" customHeight="1">
      <c r="A32" s="569"/>
      <c r="B32" s="741"/>
      <c r="F32" s="736"/>
      <c r="G32" s="741"/>
      <c r="H32" s="741"/>
      <c r="I32" s="741"/>
      <c r="J32" s="723"/>
      <c r="K32" s="741"/>
      <c r="L32" s="723"/>
      <c r="M32" s="723"/>
    </row>
    <row r="33" spans="1:14" ht="12.6" customHeight="1">
      <c r="A33" s="569"/>
      <c r="B33" s="741"/>
      <c r="F33" s="736"/>
      <c r="G33" s="741"/>
      <c r="H33" s="741"/>
      <c r="I33" s="741"/>
      <c r="J33" s="723"/>
      <c r="K33" s="741"/>
      <c r="L33" s="723"/>
      <c r="M33" s="723"/>
    </row>
    <row r="34" spans="1:14" ht="12.6" customHeight="1">
      <c r="A34" s="569"/>
      <c r="B34" s="741"/>
      <c r="F34" s="736"/>
      <c r="G34" s="741"/>
      <c r="H34" s="741"/>
      <c r="I34" s="741"/>
      <c r="J34" s="723"/>
      <c r="K34" s="741"/>
      <c r="L34" s="723"/>
      <c r="M34" s="723"/>
    </row>
    <row r="35" spans="1:14" ht="12.6" customHeight="1">
      <c r="A35" s="569"/>
      <c r="B35" s="741"/>
      <c r="F35" s="736"/>
      <c r="G35" s="741"/>
      <c r="H35" s="741"/>
      <c r="I35" s="741"/>
      <c r="J35" s="723"/>
      <c r="K35" s="741"/>
      <c r="L35" s="723"/>
      <c r="M35" s="723"/>
    </row>
    <row r="36" spans="1:14" ht="12.6" customHeight="1">
      <c r="A36" s="569"/>
      <c r="B36" s="741"/>
      <c r="F36" s="736"/>
      <c r="G36" s="741"/>
      <c r="H36" s="741"/>
      <c r="I36" s="741"/>
      <c r="J36" s="723"/>
      <c r="K36" s="741"/>
      <c r="L36" s="723"/>
      <c r="M36" s="723"/>
    </row>
    <row r="37" spans="1:14" ht="12.6" customHeight="1">
      <c r="A37" s="569"/>
      <c r="B37" s="741"/>
      <c r="F37" s="736"/>
      <c r="G37" s="741"/>
      <c r="H37" s="741"/>
      <c r="I37" s="741"/>
      <c r="J37" s="723"/>
      <c r="K37" s="741"/>
      <c r="L37" s="723"/>
      <c r="M37" s="723"/>
    </row>
    <row r="38" spans="1:14" ht="12.6" customHeight="1">
      <c r="A38" s="569"/>
      <c r="B38" s="741"/>
      <c r="F38" s="736"/>
      <c r="G38" s="741"/>
      <c r="H38" s="741"/>
      <c r="I38" s="741"/>
      <c r="J38" s="723"/>
      <c r="K38" s="741"/>
      <c r="L38" s="723"/>
      <c r="M38" s="723"/>
    </row>
    <row r="39" spans="1:14" ht="12.6" customHeight="1">
      <c r="A39" s="569"/>
      <c r="B39" s="741"/>
      <c r="F39" s="736"/>
      <c r="G39" s="741"/>
      <c r="H39" s="741"/>
      <c r="I39" s="741"/>
      <c r="J39" s="723"/>
      <c r="K39" s="741"/>
      <c r="L39" s="723"/>
      <c r="M39" s="723"/>
    </row>
    <row r="40" spans="1:14" ht="12.6" customHeight="1">
      <c r="A40" s="569"/>
      <c r="B40" s="741"/>
      <c r="C40" s="741"/>
      <c r="D40" s="741"/>
      <c r="E40" s="723"/>
      <c r="F40" s="736"/>
      <c r="G40" s="741"/>
      <c r="H40" s="741"/>
      <c r="I40" s="741"/>
      <c r="J40" s="723"/>
      <c r="K40" s="741"/>
      <c r="L40" s="723"/>
      <c r="M40" s="723"/>
      <c r="N40" s="1700"/>
    </row>
    <row r="41" spans="1:14" ht="12.6" customHeight="1">
      <c r="A41" s="569"/>
      <c r="B41" s="741"/>
      <c r="C41" s="741"/>
      <c r="D41" s="741"/>
      <c r="E41" s="723"/>
      <c r="F41" s="736"/>
      <c r="G41" s="741"/>
      <c r="H41" s="741"/>
      <c r="I41" s="741"/>
      <c r="J41" s="723"/>
      <c r="K41" s="741"/>
      <c r="L41" s="723"/>
      <c r="M41" s="723"/>
      <c r="N41" s="1700"/>
    </row>
    <row r="42" spans="1:14" ht="12.6" customHeight="1">
      <c r="A42" s="569"/>
      <c r="B42" s="741"/>
      <c r="C42" s="741"/>
      <c r="D42" s="741"/>
      <c r="E42" s="723"/>
      <c r="F42" s="736"/>
      <c r="G42" s="741"/>
      <c r="H42" s="741"/>
      <c r="I42" s="741"/>
      <c r="J42" s="723"/>
      <c r="K42" s="741"/>
      <c r="L42" s="723"/>
      <c r="M42" s="723"/>
      <c r="N42" s="1700"/>
    </row>
    <row r="43" spans="1:14" ht="12.6" customHeight="1">
      <c r="A43" s="569"/>
      <c r="B43" s="741"/>
      <c r="C43" s="741"/>
      <c r="D43" s="741"/>
      <c r="E43" s="723"/>
      <c r="F43" s="723"/>
      <c r="G43" s="741"/>
      <c r="H43" s="741"/>
      <c r="I43" s="741"/>
      <c r="J43" s="723"/>
      <c r="K43" s="741"/>
      <c r="L43" s="723"/>
      <c r="M43" s="723"/>
      <c r="N43" s="1700"/>
    </row>
    <row r="44" spans="1:14" ht="12.6" customHeight="1">
      <c r="A44" s="569"/>
      <c r="B44" s="741"/>
      <c r="C44" s="741"/>
      <c r="D44" s="741"/>
      <c r="E44" s="723"/>
      <c r="F44" s="723"/>
      <c r="G44" s="741"/>
      <c r="H44" s="741"/>
      <c r="I44" s="741"/>
      <c r="J44" s="723"/>
      <c r="K44" s="741"/>
      <c r="L44" s="723"/>
      <c r="M44" s="723"/>
      <c r="N44" s="1700"/>
    </row>
    <row r="47" spans="1:14">
      <c r="C47" s="742"/>
      <c r="D47" s="742" t="str">
        <f>D6</f>
        <v>meziroční změna</v>
      </c>
    </row>
    <row r="48" spans="1:14">
      <c r="C48" s="742">
        <f>A8</f>
        <v>2011</v>
      </c>
      <c r="D48" s="743">
        <f>D8</f>
        <v>-0.1</v>
      </c>
    </row>
    <row r="49" spans="1:13">
      <c r="C49" s="742">
        <f t="shared" ref="C49:C57" si="8">A9</f>
        <v>2012</v>
      </c>
      <c r="D49" s="743">
        <f t="shared" ref="D49:D57" si="9">D9</f>
        <v>8.9605550404244193E-3</v>
      </c>
      <c r="E49" s="744"/>
    </row>
    <row r="50" spans="1:13">
      <c r="C50" s="742">
        <f t="shared" si="8"/>
        <v>2013</v>
      </c>
      <c r="D50" s="743">
        <f t="shared" si="9"/>
        <v>1.4570499054088446E-2</v>
      </c>
      <c r="E50" s="745"/>
    </row>
    <row r="51" spans="1:13">
      <c r="C51" s="742">
        <f t="shared" si="8"/>
        <v>2014</v>
      </c>
      <c r="D51" s="743">
        <f t="shared" si="9"/>
        <v>-0.1204135914399613</v>
      </c>
      <c r="E51" s="745"/>
    </row>
    <row r="52" spans="1:13">
      <c r="C52" s="742">
        <f t="shared" si="8"/>
        <v>2015</v>
      </c>
      <c r="D52" s="743">
        <f t="shared" si="9"/>
        <v>4.4934294270935982E-2</v>
      </c>
      <c r="E52" s="745"/>
    </row>
    <row r="53" spans="1:13">
      <c r="C53" s="742">
        <f t="shared" si="8"/>
        <v>2016</v>
      </c>
      <c r="D53" s="743">
        <f t="shared" si="9"/>
        <v>8.5121800711963222E-2</v>
      </c>
      <c r="E53" s="745"/>
    </row>
    <row r="54" spans="1:13">
      <c r="C54" s="742">
        <f t="shared" si="8"/>
        <v>2017</v>
      </c>
      <c r="D54" s="743">
        <f t="shared" si="9"/>
        <v>3.2991410215806531E-2</v>
      </c>
      <c r="E54" s="745"/>
    </row>
    <row r="55" spans="1:13">
      <c r="C55" s="742">
        <f t="shared" si="8"/>
        <v>2018</v>
      </c>
      <c r="D55" s="743">
        <f t="shared" si="9"/>
        <v>-4.0425367766641102E-2</v>
      </c>
      <c r="E55" s="745"/>
    </row>
    <row r="56" spans="1:13">
      <c r="C56" s="742">
        <f t="shared" si="8"/>
        <v>2019</v>
      </c>
      <c r="D56" s="743">
        <f t="shared" si="9"/>
        <v>4.6668059110478388E-2</v>
      </c>
      <c r="E56" s="745"/>
    </row>
    <row r="57" spans="1:13">
      <c r="C57" s="742">
        <f t="shared" si="8"/>
        <v>2020</v>
      </c>
      <c r="D57" s="743">
        <f t="shared" si="9"/>
        <v>1.5130800463838615E-2</v>
      </c>
      <c r="E57" s="745"/>
    </row>
    <row r="58" spans="1:13">
      <c r="D58" s="746"/>
      <c r="E58" s="745"/>
    </row>
    <row r="59" spans="1:13">
      <c r="A59" s="318"/>
      <c r="B59" s="318"/>
      <c r="C59" s="569"/>
      <c r="D59" s="401"/>
      <c r="E59" s="401"/>
      <c r="F59" s="318"/>
      <c r="G59" s="318"/>
      <c r="H59" s="318"/>
      <c r="I59" s="318"/>
      <c r="J59" s="318"/>
      <c r="K59" s="318"/>
      <c r="L59" s="318"/>
      <c r="M59" s="318"/>
    </row>
    <row r="60" spans="1:13">
      <c r="A60" s="318"/>
      <c r="B60" s="318"/>
      <c r="C60" s="318"/>
      <c r="D60" s="318"/>
      <c r="E60" s="318"/>
      <c r="F60" s="318"/>
      <c r="G60" s="318"/>
      <c r="H60" s="318"/>
      <c r="I60" s="318"/>
      <c r="J60" s="318"/>
      <c r="K60" s="318"/>
      <c r="L60" s="318"/>
      <c r="M60" s="318"/>
    </row>
    <row r="62" spans="1:13" ht="10.5" customHeight="1"/>
  </sheetData>
  <mergeCells count="17">
    <mergeCell ref="N40:N44"/>
    <mergeCell ref="A28:A31"/>
    <mergeCell ref="K28:L28"/>
    <mergeCell ref="K29:L29"/>
    <mergeCell ref="A1:M1"/>
    <mergeCell ref="A3:M3"/>
    <mergeCell ref="P5:R5"/>
    <mergeCell ref="A5:A7"/>
    <mergeCell ref="B6:C6"/>
    <mergeCell ref="E6:F6"/>
    <mergeCell ref="H4:I5"/>
    <mergeCell ref="H6:I6"/>
    <mergeCell ref="B5:D5"/>
    <mergeCell ref="E5:G5"/>
    <mergeCell ref="J5:M5"/>
    <mergeCell ref="D6:D7"/>
    <mergeCell ref="G6:G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1"/>
  <dimension ref="A1:W372"/>
  <sheetViews>
    <sheetView showGridLines="0" zoomScaleNormal="100" zoomScaleSheetLayoutView="100" workbookViewId="0"/>
  </sheetViews>
  <sheetFormatPr defaultColWidth="9.140625" defaultRowHeight="12.75"/>
  <cols>
    <col min="1" max="1" width="9.85546875" style="760" customWidth="1"/>
    <col min="2" max="13" width="10.7109375" style="794" customWidth="1"/>
    <col min="14" max="15" width="9.140625" style="1460"/>
    <col min="16" max="16" width="9.140625" style="1460" customWidth="1"/>
    <col min="17" max="17" width="2.85546875" style="760" customWidth="1"/>
    <col min="18" max="18" width="9.140625" style="761"/>
    <col min="19" max="16384" width="9.140625" style="760"/>
  </cols>
  <sheetData>
    <row r="1" spans="1:23" ht="18" customHeight="1">
      <c r="A1" s="804" t="s">
        <v>449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569"/>
      <c r="N1" s="801"/>
      <c r="O1" s="801"/>
      <c r="P1" s="801"/>
    </row>
    <row r="2" spans="1:23" ht="5.0999999999999996" customHeight="1">
      <c r="A2" s="1707"/>
      <c r="B2" s="1707"/>
      <c r="C2" s="1707"/>
      <c r="D2" s="1707"/>
      <c r="E2" s="1707"/>
      <c r="F2" s="1707"/>
      <c r="G2" s="1707"/>
      <c r="H2" s="1707"/>
      <c r="I2" s="1707"/>
      <c r="J2" s="1707"/>
      <c r="K2" s="1707"/>
      <c r="L2" s="1707"/>
      <c r="M2" s="1707"/>
      <c r="N2" s="801"/>
      <c r="O2" s="801"/>
      <c r="P2" s="801"/>
    </row>
    <row r="3" spans="1:23" ht="15" customHeight="1">
      <c r="A3" s="1717">
        <v>2020</v>
      </c>
      <c r="B3" s="1718"/>
      <c r="C3" s="1718"/>
      <c r="D3" s="1718"/>
      <c r="E3" s="1718"/>
      <c r="F3" s="1718"/>
      <c r="G3" s="1718"/>
      <c r="H3" s="1718"/>
      <c r="I3" s="1718"/>
      <c r="J3" s="1718"/>
      <c r="K3" s="1718"/>
      <c r="L3" s="1718"/>
      <c r="M3" s="1719"/>
      <c r="N3" s="801"/>
      <c r="O3" s="801"/>
      <c r="P3" s="801"/>
    </row>
    <row r="4" spans="1:23" ht="15.75" customHeight="1">
      <c r="A4" s="106"/>
      <c r="B4" s="1708" t="s">
        <v>199</v>
      </c>
      <c r="C4" s="1709"/>
      <c r="D4" s="1709"/>
      <c r="E4" s="1709"/>
      <c r="F4" s="1709"/>
      <c r="G4" s="1710"/>
      <c r="H4" s="1709" t="s">
        <v>200</v>
      </c>
      <c r="I4" s="1709"/>
      <c r="J4" s="1709"/>
      <c r="K4" s="1709"/>
      <c r="L4" s="1709"/>
      <c r="M4" s="1711"/>
      <c r="N4" s="801"/>
      <c r="O4" s="801"/>
      <c r="P4" s="801"/>
    </row>
    <row r="5" spans="1:23" ht="15" customHeight="1">
      <c r="A5" s="107"/>
      <c r="B5" s="1714">
        <v>2020</v>
      </c>
      <c r="C5" s="1714"/>
      <c r="D5" s="1715"/>
      <c r="E5" s="1704">
        <f>B5-1</f>
        <v>2019</v>
      </c>
      <c r="F5" s="1704"/>
      <c r="G5" s="1716"/>
      <c r="H5" s="1714">
        <f>B5</f>
        <v>2020</v>
      </c>
      <c r="I5" s="1714"/>
      <c r="J5" s="1715"/>
      <c r="K5" s="1704">
        <f>E5</f>
        <v>2019</v>
      </c>
      <c r="L5" s="1704"/>
      <c r="M5" s="1705"/>
      <c r="N5" s="801"/>
      <c r="O5" s="802" t="s">
        <v>42</v>
      </c>
      <c r="P5" s="802" t="s">
        <v>43</v>
      </c>
      <c r="S5" s="803"/>
      <c r="T5" s="803"/>
    </row>
    <row r="6" spans="1:23" ht="20.25" customHeight="1">
      <c r="A6" s="107"/>
      <c r="B6" s="1712"/>
      <c r="C6" s="1712"/>
      <c r="D6" s="108" t="s">
        <v>52</v>
      </c>
      <c r="E6" s="1713"/>
      <c r="F6" s="1713"/>
      <c r="G6" s="117" t="s">
        <v>52</v>
      </c>
      <c r="H6" s="1712"/>
      <c r="I6" s="1712"/>
      <c r="J6" s="108" t="s">
        <v>52</v>
      </c>
      <c r="K6" s="1713"/>
      <c r="L6" s="1713"/>
      <c r="M6" s="109" t="s">
        <v>52</v>
      </c>
      <c r="N6" s="757">
        <v>43831</v>
      </c>
      <c r="O6" s="758">
        <v>33.47002439774586</v>
      </c>
      <c r="P6" s="759">
        <v>-1.1000000000000001</v>
      </c>
      <c r="S6" s="762"/>
      <c r="T6" s="763"/>
      <c r="W6" s="762"/>
    </row>
    <row r="7" spans="1:23" ht="12.75" customHeight="1">
      <c r="A7" s="110" t="str">
        <f>'6.1'!A8</f>
        <v>Období</v>
      </c>
      <c r="B7" s="111" t="s">
        <v>383</v>
      </c>
      <c r="C7" s="112" t="s">
        <v>49</v>
      </c>
      <c r="D7" s="113" t="s">
        <v>318</v>
      </c>
      <c r="E7" s="114" t="s">
        <v>480</v>
      </c>
      <c r="F7" s="115" t="s">
        <v>49</v>
      </c>
      <c r="G7" s="118" t="s">
        <v>318</v>
      </c>
      <c r="H7" s="112" t="s">
        <v>383</v>
      </c>
      <c r="I7" s="112" t="s">
        <v>49</v>
      </c>
      <c r="J7" s="113" t="s">
        <v>318</v>
      </c>
      <c r="K7" s="114" t="s">
        <v>480</v>
      </c>
      <c r="L7" s="115" t="s">
        <v>49</v>
      </c>
      <c r="M7" s="116" t="s">
        <v>318</v>
      </c>
      <c r="N7" s="757">
        <v>43832</v>
      </c>
      <c r="O7" s="758">
        <v>40.898350518618528</v>
      </c>
      <c r="P7" s="759">
        <v>-2.2000000000000002</v>
      </c>
      <c r="S7" s="762"/>
      <c r="T7" s="763"/>
      <c r="W7" s="762"/>
    </row>
    <row r="8" spans="1:23" ht="12" customHeight="1">
      <c r="A8" s="750" t="str">
        <f>'6.1'!A9</f>
        <v>leden</v>
      </c>
      <c r="B8" s="751">
        <v>43.782719568461033</v>
      </c>
      <c r="C8" s="751">
        <v>466.90705644069641</v>
      </c>
      <c r="D8" s="752">
        <v>-2.5</v>
      </c>
      <c r="E8" s="753">
        <v>50.80354749922563</v>
      </c>
      <c r="F8" s="753">
        <v>543.10955680158054</v>
      </c>
      <c r="G8" s="754">
        <v>-6.9</v>
      </c>
      <c r="H8" s="751">
        <v>32.432158887505132</v>
      </c>
      <c r="I8" s="751">
        <v>345.90715147769981</v>
      </c>
      <c r="J8" s="755">
        <v>8.5</v>
      </c>
      <c r="K8" s="753">
        <v>30.142317097782332</v>
      </c>
      <c r="L8" s="753">
        <v>322.26939780158068</v>
      </c>
      <c r="M8" s="756">
        <v>3.8</v>
      </c>
      <c r="N8" s="757">
        <v>43833</v>
      </c>
      <c r="O8" s="758">
        <v>38.27324197469089</v>
      </c>
      <c r="P8" s="759">
        <v>0.3</v>
      </c>
      <c r="S8" s="762"/>
      <c r="T8" s="763"/>
      <c r="W8" s="762"/>
    </row>
    <row r="9" spans="1:23" ht="12" customHeight="1">
      <c r="A9" s="764" t="str">
        <f>'6.1'!A10</f>
        <v>únor</v>
      </c>
      <c r="B9" s="751">
        <v>40.802634844075207</v>
      </c>
      <c r="C9" s="751">
        <v>435.21744688417243</v>
      </c>
      <c r="D9" s="765">
        <v>0.3</v>
      </c>
      <c r="E9" s="753">
        <v>44.215345416691029</v>
      </c>
      <c r="F9" s="753">
        <v>472.30637031449288</v>
      </c>
      <c r="G9" s="766">
        <v>-3.2</v>
      </c>
      <c r="H9" s="751">
        <v>26.159291268740159</v>
      </c>
      <c r="I9" s="751">
        <v>279.04467988417247</v>
      </c>
      <c r="J9" s="767">
        <v>9.8000000000000007</v>
      </c>
      <c r="K9" s="753">
        <v>26.956583230275967</v>
      </c>
      <c r="L9" s="753">
        <v>287.97717131449286</v>
      </c>
      <c r="M9" s="768">
        <v>8.1</v>
      </c>
      <c r="N9" s="757">
        <v>43834</v>
      </c>
      <c r="O9" s="758">
        <v>33.782509564739357</v>
      </c>
      <c r="P9" s="759">
        <v>2.2999999999999998</v>
      </c>
      <c r="S9" s="762"/>
      <c r="T9" s="763"/>
      <c r="W9" s="762"/>
    </row>
    <row r="10" spans="1:23" ht="12" customHeight="1">
      <c r="A10" s="769" t="str">
        <f>'6.1'!A11</f>
        <v>březen</v>
      </c>
      <c r="B10" s="770">
        <v>35.453473215375311</v>
      </c>
      <c r="C10" s="771">
        <v>378.24563923879521</v>
      </c>
      <c r="D10" s="772">
        <v>-1.3</v>
      </c>
      <c r="E10" s="773">
        <v>32.766855462593519</v>
      </c>
      <c r="F10" s="774">
        <v>349.64893932780643</v>
      </c>
      <c r="G10" s="775">
        <v>2.1</v>
      </c>
      <c r="H10" s="771">
        <v>19.975167640131076</v>
      </c>
      <c r="I10" s="771">
        <v>213.10816786077419</v>
      </c>
      <c r="J10" s="776">
        <v>7.9</v>
      </c>
      <c r="K10" s="777">
        <v>18.940121772006982</v>
      </c>
      <c r="L10" s="774">
        <v>202.11601932780644</v>
      </c>
      <c r="M10" s="778">
        <v>10</v>
      </c>
      <c r="N10" s="757">
        <v>43835</v>
      </c>
      <c r="O10" s="758">
        <v>37.962001058585102</v>
      </c>
      <c r="P10" s="759">
        <v>-1.2</v>
      </c>
      <c r="S10" s="762"/>
      <c r="T10" s="763"/>
      <c r="W10" s="762"/>
    </row>
    <row r="11" spans="1:23" ht="12" customHeight="1">
      <c r="A11" s="750" t="str">
        <f>'6.1'!A12</f>
        <v>duben</v>
      </c>
      <c r="B11" s="751">
        <v>32.9347996968567</v>
      </c>
      <c r="C11" s="751">
        <v>351.63712635063331</v>
      </c>
      <c r="D11" s="752">
        <v>0.1</v>
      </c>
      <c r="E11" s="753">
        <v>29.694480078925164</v>
      </c>
      <c r="F11" s="753">
        <v>317.05197594529983</v>
      </c>
      <c r="G11" s="754">
        <v>2.8</v>
      </c>
      <c r="H11" s="751">
        <v>12.682165046787791</v>
      </c>
      <c r="I11" s="751">
        <v>135.43872435063332</v>
      </c>
      <c r="J11" s="755">
        <v>12.8</v>
      </c>
      <c r="K11" s="753">
        <v>12.533466621277734</v>
      </c>
      <c r="L11" s="753">
        <v>133.8433639452999</v>
      </c>
      <c r="M11" s="756">
        <v>11.8</v>
      </c>
      <c r="N11" s="757">
        <v>43836</v>
      </c>
      <c r="O11" s="758">
        <v>42.940061173888694</v>
      </c>
      <c r="P11" s="759">
        <v>-2.1</v>
      </c>
      <c r="S11" s="762"/>
      <c r="T11" s="763"/>
      <c r="W11" s="762"/>
    </row>
    <row r="12" spans="1:23" ht="12" customHeight="1">
      <c r="A12" s="764" t="str">
        <f>'6.1'!A13</f>
        <v>květen</v>
      </c>
      <c r="B12" s="751">
        <v>21.439039175947958</v>
      </c>
      <c r="C12" s="751">
        <v>228.95232173016129</v>
      </c>
      <c r="D12" s="765">
        <v>5.0999999999999996</v>
      </c>
      <c r="E12" s="753">
        <v>25.530008779884206</v>
      </c>
      <c r="F12" s="753">
        <v>271.85392385657968</v>
      </c>
      <c r="G12" s="766">
        <v>5.5</v>
      </c>
      <c r="H12" s="751">
        <v>10.353565089058952</v>
      </c>
      <c r="I12" s="751">
        <v>110.62071973016128</v>
      </c>
      <c r="J12" s="767">
        <v>16</v>
      </c>
      <c r="K12" s="753">
        <v>11.165496262830468</v>
      </c>
      <c r="L12" s="753">
        <v>118.91441885657959</v>
      </c>
      <c r="M12" s="768">
        <v>15.9</v>
      </c>
      <c r="N12" s="757">
        <v>43837</v>
      </c>
      <c r="O12" s="758">
        <v>42.493516139422709</v>
      </c>
      <c r="P12" s="759">
        <v>-0.8</v>
      </c>
      <c r="S12" s="762"/>
      <c r="T12" s="763"/>
      <c r="W12" s="762"/>
    </row>
    <row r="13" spans="1:23" ht="12" customHeight="1">
      <c r="A13" s="769" t="str">
        <f>'6.1'!A14</f>
        <v>červen</v>
      </c>
      <c r="B13" s="770">
        <v>16.178515916953959</v>
      </c>
      <c r="C13" s="771">
        <v>173.28902829700002</v>
      </c>
      <c r="D13" s="772">
        <v>14</v>
      </c>
      <c r="E13" s="773">
        <v>15.292152149647753</v>
      </c>
      <c r="F13" s="774">
        <v>163.09930041373312</v>
      </c>
      <c r="G13" s="775">
        <v>19.3</v>
      </c>
      <c r="H13" s="771">
        <v>9.0292256952225891</v>
      </c>
      <c r="I13" s="771">
        <v>96.730747296999994</v>
      </c>
      <c r="J13" s="776">
        <v>21.3</v>
      </c>
      <c r="K13" s="777">
        <v>8.8528530212644867</v>
      </c>
      <c r="L13" s="774">
        <v>94.444646413733096</v>
      </c>
      <c r="M13" s="778">
        <v>23.5</v>
      </c>
      <c r="N13" s="757">
        <v>43838</v>
      </c>
      <c r="O13" s="758">
        <v>40.510710697564356</v>
      </c>
      <c r="P13" s="759">
        <v>2</v>
      </c>
      <c r="S13" s="762"/>
      <c r="T13" s="763"/>
      <c r="W13" s="762"/>
    </row>
    <row r="14" spans="1:23" ht="12" customHeight="1">
      <c r="A14" s="750" t="str">
        <f>'6.1'!A15</f>
        <v>červenec</v>
      </c>
      <c r="B14" s="751">
        <v>15.07466750678574</v>
      </c>
      <c r="C14" s="751">
        <v>161.32399010219356</v>
      </c>
      <c r="D14" s="752">
        <v>14.4</v>
      </c>
      <c r="E14" s="753">
        <v>14.783973815064737</v>
      </c>
      <c r="F14" s="753">
        <v>157.82141382580562</v>
      </c>
      <c r="G14" s="754">
        <v>14.1</v>
      </c>
      <c r="H14" s="751">
        <v>8.6922619126193883</v>
      </c>
      <c r="I14" s="751">
        <v>93.069827102193557</v>
      </c>
      <c r="J14" s="755">
        <v>21.3</v>
      </c>
      <c r="K14" s="753">
        <v>8.2351295192219816</v>
      </c>
      <c r="L14" s="753">
        <v>87.913808825805631</v>
      </c>
      <c r="M14" s="756">
        <v>22.4</v>
      </c>
      <c r="N14" s="757">
        <v>43839</v>
      </c>
      <c r="O14" s="758">
        <v>38.951776244707226</v>
      </c>
      <c r="P14" s="759">
        <v>3.4</v>
      </c>
      <c r="S14" s="762"/>
      <c r="T14" s="763"/>
      <c r="W14" s="762"/>
    </row>
    <row r="15" spans="1:23" ht="12" customHeight="1">
      <c r="A15" s="764" t="str">
        <f>'6.1'!A16</f>
        <v>srpen</v>
      </c>
      <c r="B15" s="751">
        <v>15.061868201830451</v>
      </c>
      <c r="C15" s="751">
        <v>161.60500594632256</v>
      </c>
      <c r="D15" s="765">
        <v>17.5</v>
      </c>
      <c r="E15" s="753">
        <v>14.250017482120889</v>
      </c>
      <c r="F15" s="753">
        <v>151.67462345483906</v>
      </c>
      <c r="G15" s="766">
        <v>19</v>
      </c>
      <c r="H15" s="751">
        <v>9.3085948879308251</v>
      </c>
      <c r="I15" s="751">
        <v>99.81601194632259</v>
      </c>
      <c r="J15" s="767">
        <v>20.3</v>
      </c>
      <c r="K15" s="753">
        <v>8.122681606990195</v>
      </c>
      <c r="L15" s="753">
        <v>86.54271345483906</v>
      </c>
      <c r="M15" s="768">
        <v>22.4</v>
      </c>
      <c r="N15" s="757">
        <v>43840</v>
      </c>
      <c r="O15" s="758">
        <v>36.430286501556672</v>
      </c>
      <c r="P15" s="759">
        <v>3.7</v>
      </c>
      <c r="S15" s="762"/>
      <c r="T15" s="763"/>
      <c r="W15" s="762"/>
    </row>
    <row r="16" spans="1:23" ht="12" customHeight="1">
      <c r="A16" s="769" t="str">
        <f>'6.1'!A17</f>
        <v>září</v>
      </c>
      <c r="B16" s="770">
        <v>22.776439369566955</v>
      </c>
      <c r="C16" s="771">
        <v>244.29470123234665</v>
      </c>
      <c r="D16" s="772">
        <v>10.4</v>
      </c>
      <c r="E16" s="773">
        <v>20.273278980268966</v>
      </c>
      <c r="F16" s="774">
        <v>216.21751128339997</v>
      </c>
      <c r="G16" s="775">
        <v>7.6</v>
      </c>
      <c r="H16" s="771">
        <v>10.290826239385819</v>
      </c>
      <c r="I16" s="771">
        <v>110.40433823234667</v>
      </c>
      <c r="J16" s="776">
        <v>18.5</v>
      </c>
      <c r="K16" s="777">
        <v>9.7575699365909294</v>
      </c>
      <c r="L16" s="774">
        <v>104.06002728340005</v>
      </c>
      <c r="M16" s="778">
        <v>21.3</v>
      </c>
      <c r="N16" s="757">
        <v>43841</v>
      </c>
      <c r="O16" s="758">
        <v>34.175825257489301</v>
      </c>
      <c r="P16" s="759">
        <v>1.5</v>
      </c>
      <c r="Q16" s="1706"/>
      <c r="S16" s="762"/>
      <c r="T16" s="763"/>
      <c r="W16" s="762"/>
    </row>
    <row r="17" spans="1:23" ht="12" customHeight="1">
      <c r="A17" s="750" t="str">
        <f>'6.1'!A18</f>
        <v>říjen</v>
      </c>
      <c r="B17" s="751">
        <v>29.557108860021408</v>
      </c>
      <c r="C17" s="751">
        <v>316.05606474938708</v>
      </c>
      <c r="D17" s="752">
        <v>6.1</v>
      </c>
      <c r="E17" s="753">
        <v>35.145548843704674</v>
      </c>
      <c r="F17" s="753">
        <v>374.15279235242258</v>
      </c>
      <c r="G17" s="754">
        <v>0.4</v>
      </c>
      <c r="H17" s="751">
        <v>14.531356353143368</v>
      </c>
      <c r="I17" s="751">
        <v>155.41076274938712</v>
      </c>
      <c r="J17" s="755">
        <v>16.7</v>
      </c>
      <c r="K17" s="753">
        <v>15.994441850134672</v>
      </c>
      <c r="L17" s="753">
        <v>170.35126135242257</v>
      </c>
      <c r="M17" s="756">
        <v>13.8</v>
      </c>
      <c r="N17" s="757">
        <v>43842</v>
      </c>
      <c r="O17" s="758">
        <v>33.849126218282962</v>
      </c>
      <c r="P17" s="759">
        <v>0.4</v>
      </c>
      <c r="Q17" s="1706"/>
      <c r="S17" s="762"/>
      <c r="T17" s="763"/>
      <c r="W17" s="762"/>
    </row>
    <row r="18" spans="1:23" ht="12" customHeight="1">
      <c r="A18" s="764" t="str">
        <f>'6.1'!A19</f>
        <v>listopad</v>
      </c>
      <c r="B18" s="751">
        <v>43.840739588595696</v>
      </c>
      <c r="C18" s="751">
        <v>468.41731783613335</v>
      </c>
      <c r="D18" s="765">
        <v>-0.9</v>
      </c>
      <c r="E18" s="753">
        <v>35.169831270893425</v>
      </c>
      <c r="F18" s="753">
        <v>374.82563887416575</v>
      </c>
      <c r="G18" s="766">
        <v>2.1</v>
      </c>
      <c r="H18" s="751">
        <v>22.69302494372533</v>
      </c>
      <c r="I18" s="751">
        <v>242.50392583613333</v>
      </c>
      <c r="J18" s="767">
        <v>9.4</v>
      </c>
      <c r="K18" s="753">
        <v>22.793218944855287</v>
      </c>
      <c r="L18" s="753">
        <v>242.98245987416573</v>
      </c>
      <c r="M18" s="768">
        <v>11</v>
      </c>
      <c r="N18" s="757">
        <v>43843</v>
      </c>
      <c r="O18" s="758">
        <v>39.636079614309331</v>
      </c>
      <c r="P18" s="759">
        <v>1.4</v>
      </c>
      <c r="Q18" s="1706"/>
      <c r="S18" s="762"/>
      <c r="T18" s="763"/>
      <c r="W18" s="762"/>
    </row>
    <row r="19" spans="1:23" ht="12" customHeight="1">
      <c r="A19" s="769" t="str">
        <f>'6.1'!A20</f>
        <v>prosinec</v>
      </c>
      <c r="B19" s="770">
        <v>47.306818891744392</v>
      </c>
      <c r="C19" s="771">
        <v>505.62823346823734</v>
      </c>
      <c r="D19" s="772">
        <v>-3.1</v>
      </c>
      <c r="E19" s="773">
        <v>41.976105898853731</v>
      </c>
      <c r="F19" s="774">
        <v>448.5781306033897</v>
      </c>
      <c r="G19" s="775">
        <v>-2.2000000000000002</v>
      </c>
      <c r="H19" s="771">
        <v>26.303389838259886</v>
      </c>
      <c r="I19" s="771">
        <v>281.18670846823738</v>
      </c>
      <c r="J19" s="776">
        <v>5.4</v>
      </c>
      <c r="K19" s="777">
        <v>25.337197276124694</v>
      </c>
      <c r="L19" s="774">
        <v>270.81764760338967</v>
      </c>
      <c r="M19" s="778">
        <v>5.2</v>
      </c>
      <c r="N19" s="757">
        <v>43844</v>
      </c>
      <c r="O19" s="758">
        <v>41.408368460714641</v>
      </c>
      <c r="P19" s="759">
        <v>-0.4</v>
      </c>
      <c r="Q19" s="1706"/>
      <c r="S19" s="762"/>
      <c r="T19" s="763"/>
      <c r="W19" s="762"/>
    </row>
    <row r="20" spans="1:23" ht="12" customHeight="1">
      <c r="A20" s="779" t="s">
        <v>1</v>
      </c>
      <c r="B20" s="780">
        <v>47.306818891744392</v>
      </c>
      <c r="C20" s="781">
        <v>505.62823346823734</v>
      </c>
      <c r="D20" s="782">
        <v>-3.1</v>
      </c>
      <c r="E20" s="783">
        <v>50.80354749922563</v>
      </c>
      <c r="F20" s="784">
        <v>543.10955680158054</v>
      </c>
      <c r="G20" s="785">
        <v>-6.9</v>
      </c>
      <c r="H20" s="781">
        <v>8.6922619126193883</v>
      </c>
      <c r="I20" s="781">
        <v>93.069827102193557</v>
      </c>
      <c r="J20" s="786">
        <v>21.3</v>
      </c>
      <c r="K20" s="787">
        <v>8.122681606990195</v>
      </c>
      <c r="L20" s="784">
        <v>86.54271345483906</v>
      </c>
      <c r="M20" s="788">
        <v>22.4</v>
      </c>
      <c r="N20" s="757">
        <v>43845</v>
      </c>
      <c r="O20" s="758">
        <v>41.471275493487347</v>
      </c>
      <c r="P20" s="759">
        <v>-0.6</v>
      </c>
      <c r="Q20" s="1706"/>
      <c r="S20" s="762"/>
      <c r="T20" s="763"/>
      <c r="W20" s="762"/>
    </row>
    <row r="21" spans="1:23" ht="12" customHeight="1">
      <c r="A21" s="789"/>
      <c r="B21" s="790"/>
      <c r="C21" s="790"/>
      <c r="D21" s="791"/>
      <c r="E21" s="790"/>
      <c r="F21" s="790"/>
      <c r="G21" s="791"/>
      <c r="H21" s="790"/>
      <c r="I21" s="790"/>
      <c r="J21" s="791"/>
      <c r="K21" s="790"/>
      <c r="L21" s="790"/>
      <c r="M21" s="791"/>
      <c r="N21" s="757">
        <v>43846</v>
      </c>
      <c r="O21" s="758">
        <v>41.398581559561975</v>
      </c>
      <c r="P21" s="759">
        <v>0.5</v>
      </c>
      <c r="Q21" s="792"/>
      <c r="S21" s="762"/>
      <c r="T21" s="763"/>
      <c r="W21" s="762"/>
    </row>
    <row r="22" spans="1:23" ht="12" customHeight="1">
      <c r="A22" s="789"/>
      <c r="B22" s="790"/>
      <c r="C22" s="790"/>
      <c r="D22" s="791"/>
      <c r="E22" s="790"/>
      <c r="F22" s="790"/>
      <c r="G22" s="791"/>
      <c r="H22" s="790"/>
      <c r="I22" s="790"/>
      <c r="J22" s="791"/>
      <c r="K22" s="790"/>
      <c r="L22" s="790"/>
      <c r="M22" s="791"/>
      <c r="N22" s="757">
        <v>43847</v>
      </c>
      <c r="O22" s="758">
        <v>39.498611860679858</v>
      </c>
      <c r="P22" s="759">
        <v>0</v>
      </c>
      <c r="Q22" s="792"/>
      <c r="S22" s="762"/>
      <c r="T22" s="763"/>
      <c r="W22" s="762"/>
    </row>
    <row r="23" spans="1:23" ht="12" customHeight="1">
      <c r="A23" s="793"/>
      <c r="B23" s="793"/>
      <c r="C23" s="793"/>
      <c r="D23" s="793"/>
      <c r="E23" s="793"/>
      <c r="F23" s="793"/>
      <c r="G23" s="793"/>
      <c r="H23" s="793"/>
      <c r="I23" s="793"/>
      <c r="J23" s="793"/>
      <c r="K23" s="793"/>
      <c r="L23" s="793"/>
      <c r="M23" s="793"/>
      <c r="N23" s="757">
        <v>43848</v>
      </c>
      <c r="O23" s="758">
        <v>35.267869778541623</v>
      </c>
      <c r="P23" s="759">
        <v>0.4</v>
      </c>
      <c r="S23" s="762"/>
      <c r="T23" s="763"/>
      <c r="W23" s="762"/>
    </row>
    <row r="24" spans="1:23" ht="12" customHeight="1">
      <c r="A24" s="793"/>
      <c r="B24" s="793"/>
      <c r="C24" s="793"/>
      <c r="D24" s="793"/>
      <c r="E24" s="793"/>
      <c r="F24" s="793"/>
      <c r="G24" s="793"/>
      <c r="H24" s="793"/>
      <c r="I24" s="793"/>
      <c r="J24" s="793">
        <f>B5</f>
        <v>2020</v>
      </c>
      <c r="K24" s="793">
        <f>E5</f>
        <v>2019</v>
      </c>
      <c r="M24" s="793"/>
      <c r="N24" s="757">
        <v>43849</v>
      </c>
      <c r="O24" s="758">
        <v>36.913918301210337</v>
      </c>
      <c r="P24" s="759">
        <v>0.8</v>
      </c>
      <c r="S24" s="762"/>
      <c r="T24" s="763"/>
      <c r="W24" s="762"/>
    </row>
    <row r="25" spans="1:23" ht="12" customHeight="1">
      <c r="A25" s="793"/>
      <c r="B25" s="793"/>
      <c r="C25" s="793"/>
      <c r="D25" s="793"/>
      <c r="E25" s="793"/>
      <c r="F25" s="793"/>
      <c r="G25" s="793"/>
      <c r="H25" s="793"/>
      <c r="I25" s="793" t="str">
        <f t="shared" ref="I25:I36" si="0">A8</f>
        <v>leden</v>
      </c>
      <c r="J25" s="795">
        <f t="shared" ref="J25:J36" si="1">B8</f>
        <v>43.782719568461033</v>
      </c>
      <c r="K25" s="795">
        <f>E8</f>
        <v>50.80354749922563</v>
      </c>
      <c r="L25" s="795"/>
      <c r="M25" s="793"/>
      <c r="N25" s="757">
        <v>43850</v>
      </c>
      <c r="O25" s="758">
        <v>41.603123315335324</v>
      </c>
      <c r="P25" s="759">
        <v>0.3</v>
      </c>
      <c r="S25" s="762"/>
      <c r="T25" s="763"/>
      <c r="W25" s="762"/>
    </row>
    <row r="26" spans="1:23" ht="12" customHeight="1">
      <c r="A26" s="793"/>
      <c r="B26" s="793"/>
      <c r="C26" s="793"/>
      <c r="D26" s="793"/>
      <c r="E26" s="793"/>
      <c r="F26" s="793"/>
      <c r="G26" s="793"/>
      <c r="H26" s="793"/>
      <c r="I26" s="793" t="str">
        <f t="shared" si="0"/>
        <v>únor</v>
      </c>
      <c r="J26" s="795">
        <f t="shared" si="1"/>
        <v>40.802634844075207</v>
      </c>
      <c r="K26" s="795">
        <f t="shared" ref="K26:K35" si="2">E9</f>
        <v>44.215345416691029</v>
      </c>
      <c r="L26" s="795"/>
      <c r="M26" s="793"/>
      <c r="N26" s="757">
        <v>43851</v>
      </c>
      <c r="O26" s="758">
        <v>43.782719568461033</v>
      </c>
      <c r="P26" s="759">
        <v>-2.5</v>
      </c>
      <c r="S26" s="762"/>
      <c r="T26" s="763"/>
      <c r="W26" s="762"/>
    </row>
    <row r="27" spans="1:23" ht="12" customHeight="1">
      <c r="A27" s="793"/>
      <c r="B27" s="793"/>
      <c r="C27" s="793"/>
      <c r="D27" s="793"/>
      <c r="E27" s="793"/>
      <c r="F27" s="793"/>
      <c r="G27" s="793"/>
      <c r="H27" s="793"/>
      <c r="I27" s="793" t="str">
        <f t="shared" si="0"/>
        <v>březen</v>
      </c>
      <c r="J27" s="795">
        <f t="shared" si="1"/>
        <v>35.453473215375311</v>
      </c>
      <c r="K27" s="795">
        <f t="shared" si="2"/>
        <v>32.766855462593519</v>
      </c>
      <c r="L27" s="795"/>
      <c r="M27" s="793"/>
      <c r="N27" s="757">
        <v>43852</v>
      </c>
      <c r="O27" s="758">
        <v>43.696924448171195</v>
      </c>
      <c r="P27" s="759">
        <v>-1.3</v>
      </c>
      <c r="S27" s="762"/>
      <c r="T27" s="763"/>
      <c r="W27" s="762"/>
    </row>
    <row r="28" spans="1:23" ht="12" customHeight="1">
      <c r="A28" s="793"/>
      <c r="B28" s="793"/>
      <c r="C28" s="793"/>
      <c r="D28" s="793"/>
      <c r="E28" s="793"/>
      <c r="F28" s="793"/>
      <c r="G28" s="793"/>
      <c r="H28" s="793"/>
      <c r="I28" s="793" t="str">
        <f t="shared" si="0"/>
        <v>duben</v>
      </c>
      <c r="J28" s="795">
        <f t="shared" si="1"/>
        <v>32.9347996968567</v>
      </c>
      <c r="K28" s="795">
        <f t="shared" si="2"/>
        <v>29.694480078925164</v>
      </c>
      <c r="L28" s="795"/>
      <c r="M28" s="793"/>
      <c r="N28" s="757">
        <v>43853</v>
      </c>
      <c r="O28" s="758">
        <v>42.738710784144111</v>
      </c>
      <c r="P28" s="759">
        <v>-1.3</v>
      </c>
      <c r="S28" s="762"/>
      <c r="T28" s="763"/>
      <c r="W28" s="762"/>
    </row>
    <row r="29" spans="1:23" ht="12" customHeight="1">
      <c r="A29" s="793"/>
      <c r="B29" s="793"/>
      <c r="C29" s="793"/>
      <c r="D29" s="793"/>
      <c r="E29" s="793"/>
      <c r="F29" s="793"/>
      <c r="G29" s="793"/>
      <c r="H29" s="793"/>
      <c r="I29" s="793" t="str">
        <f t="shared" si="0"/>
        <v>květen</v>
      </c>
      <c r="J29" s="795">
        <f t="shared" si="1"/>
        <v>21.439039175947958</v>
      </c>
      <c r="K29" s="795">
        <f t="shared" si="2"/>
        <v>25.530008779884206</v>
      </c>
      <c r="L29" s="795"/>
      <c r="M29" s="793"/>
      <c r="N29" s="757">
        <v>43854</v>
      </c>
      <c r="O29" s="758">
        <v>42.913525939402383</v>
      </c>
      <c r="P29" s="759">
        <v>-2.4</v>
      </c>
      <c r="S29" s="762"/>
      <c r="T29" s="763"/>
      <c r="W29" s="762"/>
    </row>
    <row r="30" spans="1:23" ht="12" customHeight="1">
      <c r="A30" s="793"/>
      <c r="B30" s="793"/>
      <c r="C30" s="793"/>
      <c r="D30" s="793"/>
      <c r="E30" s="793"/>
      <c r="F30" s="793"/>
      <c r="G30" s="793"/>
      <c r="H30" s="793"/>
      <c r="I30" s="793" t="str">
        <f t="shared" si="0"/>
        <v>červen</v>
      </c>
      <c r="J30" s="795">
        <f t="shared" si="1"/>
        <v>16.178515916953959</v>
      </c>
      <c r="K30" s="795">
        <f t="shared" si="2"/>
        <v>15.292152149647753</v>
      </c>
      <c r="L30" s="795"/>
      <c r="M30" s="793"/>
      <c r="N30" s="757">
        <v>43855</v>
      </c>
      <c r="O30" s="758">
        <v>38.606993849349685</v>
      </c>
      <c r="P30" s="759">
        <v>-1.9</v>
      </c>
      <c r="S30" s="762"/>
      <c r="T30" s="763"/>
      <c r="W30" s="762"/>
    </row>
    <row r="31" spans="1:23" ht="12" customHeight="1">
      <c r="A31" s="793"/>
      <c r="B31" s="793"/>
      <c r="C31" s="793"/>
      <c r="D31" s="793"/>
      <c r="E31" s="793"/>
      <c r="F31" s="793"/>
      <c r="G31" s="793"/>
      <c r="H31" s="793"/>
      <c r="I31" s="793" t="str">
        <f t="shared" si="0"/>
        <v>červenec</v>
      </c>
      <c r="J31" s="795">
        <f t="shared" si="1"/>
        <v>15.07466750678574</v>
      </c>
      <c r="K31" s="795">
        <f t="shared" si="2"/>
        <v>14.783973815064737</v>
      </c>
      <c r="L31" s="795"/>
      <c r="M31" s="793"/>
      <c r="N31" s="757">
        <v>43856</v>
      </c>
      <c r="O31" s="758">
        <v>40.080044075460094</v>
      </c>
      <c r="P31" s="759">
        <v>-1.4</v>
      </c>
      <c r="S31" s="762"/>
      <c r="T31" s="763"/>
      <c r="W31" s="762"/>
    </row>
    <row r="32" spans="1:23" ht="12" customHeight="1">
      <c r="A32" s="793"/>
      <c r="B32" s="793"/>
      <c r="C32" s="793"/>
      <c r="D32" s="793"/>
      <c r="E32" s="793"/>
      <c r="F32" s="793"/>
      <c r="G32" s="793"/>
      <c r="H32" s="793"/>
      <c r="I32" s="793" t="str">
        <f t="shared" si="0"/>
        <v>srpen</v>
      </c>
      <c r="J32" s="795">
        <f t="shared" si="1"/>
        <v>15.061868201830451</v>
      </c>
      <c r="K32" s="795">
        <f t="shared" si="2"/>
        <v>14.250017482120889</v>
      </c>
      <c r="L32" s="795"/>
      <c r="M32" s="793"/>
      <c r="N32" s="757">
        <v>43857</v>
      </c>
      <c r="O32" s="758">
        <v>41.003560689002477</v>
      </c>
      <c r="P32" s="759">
        <v>0.4</v>
      </c>
      <c r="S32" s="762"/>
      <c r="T32" s="763"/>
      <c r="W32" s="762"/>
    </row>
    <row r="33" spans="1:23" ht="12" customHeight="1">
      <c r="A33" s="793"/>
      <c r="B33" s="793"/>
      <c r="C33" s="793"/>
      <c r="D33" s="793"/>
      <c r="E33" s="793"/>
      <c r="F33" s="793"/>
      <c r="G33" s="793"/>
      <c r="H33" s="793"/>
      <c r="I33" s="793" t="str">
        <f t="shared" si="0"/>
        <v>září</v>
      </c>
      <c r="J33" s="795">
        <f t="shared" si="1"/>
        <v>22.776439369566955</v>
      </c>
      <c r="K33" s="795">
        <f t="shared" si="2"/>
        <v>20.273278980268966</v>
      </c>
      <c r="L33" s="795"/>
      <c r="M33" s="793"/>
      <c r="N33" s="757">
        <v>43858</v>
      </c>
      <c r="O33" s="758">
        <v>40.413094754929936</v>
      </c>
      <c r="P33" s="759">
        <v>1.7</v>
      </c>
      <c r="S33" s="762"/>
      <c r="T33" s="763"/>
      <c r="W33" s="762"/>
    </row>
    <row r="34" spans="1:23" ht="12" customHeight="1">
      <c r="A34" s="793"/>
      <c r="B34" s="793"/>
      <c r="C34" s="793"/>
      <c r="D34" s="793"/>
      <c r="E34" s="793"/>
      <c r="F34" s="793"/>
      <c r="G34" s="793"/>
      <c r="H34" s="793"/>
      <c r="I34" s="793" t="str">
        <f t="shared" si="0"/>
        <v>říjen</v>
      </c>
      <c r="J34" s="795">
        <f t="shared" si="1"/>
        <v>29.557108860021408</v>
      </c>
      <c r="K34" s="795">
        <f t="shared" si="2"/>
        <v>35.145548843704674</v>
      </c>
      <c r="L34" s="795"/>
      <c r="M34" s="793"/>
      <c r="N34" s="757">
        <v>43859</v>
      </c>
      <c r="O34" s="758">
        <v>40.964112584264555</v>
      </c>
      <c r="P34" s="759">
        <v>1.1000000000000001</v>
      </c>
      <c r="S34" s="762"/>
      <c r="T34" s="763"/>
      <c r="W34" s="762"/>
    </row>
    <row r="35" spans="1:23" ht="12" customHeight="1">
      <c r="A35" s="793"/>
      <c r="B35" s="793"/>
      <c r="C35" s="793"/>
      <c r="D35" s="793"/>
      <c r="E35" s="793"/>
      <c r="F35" s="793"/>
      <c r="G35" s="793"/>
      <c r="H35" s="793"/>
      <c r="I35" s="793" t="str">
        <f t="shared" si="0"/>
        <v>listopad</v>
      </c>
      <c r="J35" s="795">
        <f t="shared" si="1"/>
        <v>43.840739588595696</v>
      </c>
      <c r="K35" s="795">
        <f t="shared" si="2"/>
        <v>35.169831270893425</v>
      </c>
      <c r="L35" s="795"/>
      <c r="M35" s="793"/>
      <c r="N35" s="757">
        <v>43860</v>
      </c>
      <c r="O35" s="758">
        <v>39.165020741276479</v>
      </c>
      <c r="P35" s="759">
        <v>2.6</v>
      </c>
      <c r="S35" s="762"/>
      <c r="T35" s="763"/>
      <c r="W35" s="762"/>
    </row>
    <row r="36" spans="1:23" ht="12" customHeight="1">
      <c r="A36" s="793"/>
      <c r="B36" s="793"/>
      <c r="C36" s="793"/>
      <c r="D36" s="793"/>
      <c r="E36" s="793"/>
      <c r="F36" s="793"/>
      <c r="G36" s="793"/>
      <c r="H36" s="793"/>
      <c r="I36" s="793" t="str">
        <f t="shared" si="0"/>
        <v>prosinec</v>
      </c>
      <c r="J36" s="795">
        <f t="shared" si="1"/>
        <v>47.306818891744392</v>
      </c>
      <c r="K36" s="795">
        <f>E19</f>
        <v>41.976105898853731</v>
      </c>
      <c r="L36" s="795"/>
      <c r="M36" s="793"/>
      <c r="N36" s="757">
        <v>43861</v>
      </c>
      <c r="O36" s="758">
        <v>32.43231403606422</v>
      </c>
      <c r="P36" s="759">
        <v>8.5</v>
      </c>
      <c r="S36" s="762"/>
      <c r="T36" s="763"/>
      <c r="W36" s="762"/>
    </row>
    <row r="37" spans="1:23" ht="12" customHeight="1">
      <c r="A37" s="793"/>
      <c r="B37" s="793"/>
      <c r="C37" s="793"/>
      <c r="D37" s="793"/>
      <c r="E37" s="793"/>
      <c r="F37" s="793"/>
      <c r="G37" s="793"/>
      <c r="H37" s="793"/>
      <c r="I37" s="793"/>
      <c r="J37" s="795"/>
      <c r="K37" s="795"/>
      <c r="L37" s="793"/>
      <c r="M37" s="793"/>
      <c r="N37" s="757">
        <v>43862</v>
      </c>
      <c r="O37" s="758">
        <v>26.159291268740159</v>
      </c>
      <c r="P37" s="759">
        <v>9.8000000000000007</v>
      </c>
      <c r="S37" s="762"/>
      <c r="T37" s="763"/>
      <c r="W37" s="762"/>
    </row>
    <row r="38" spans="1:23" ht="12" customHeight="1">
      <c r="A38" s="793"/>
      <c r="B38" s="793"/>
      <c r="C38" s="793"/>
      <c r="D38" s="793"/>
      <c r="E38" s="793"/>
      <c r="F38" s="793"/>
      <c r="G38" s="793"/>
      <c r="H38" s="793"/>
      <c r="I38" s="793"/>
      <c r="J38" s="793"/>
      <c r="K38" s="793"/>
      <c r="L38" s="793"/>
      <c r="M38" s="793"/>
      <c r="N38" s="757">
        <v>43863</v>
      </c>
      <c r="O38" s="758">
        <v>27.663054266883435</v>
      </c>
      <c r="P38" s="759">
        <v>8.1</v>
      </c>
      <c r="S38" s="762"/>
      <c r="T38" s="763"/>
      <c r="W38" s="762"/>
    </row>
    <row r="39" spans="1:23" ht="12" customHeight="1">
      <c r="A39" s="793"/>
      <c r="B39" s="793"/>
      <c r="C39" s="793"/>
      <c r="D39" s="793"/>
      <c r="E39" s="793"/>
      <c r="F39" s="793"/>
      <c r="G39" s="793"/>
      <c r="H39" s="793"/>
      <c r="I39" s="793"/>
      <c r="J39" s="793"/>
      <c r="K39" s="793"/>
      <c r="L39" s="793"/>
      <c r="M39" s="793"/>
      <c r="N39" s="757">
        <v>43864</v>
      </c>
      <c r="O39" s="758">
        <v>31.762415128134247</v>
      </c>
      <c r="P39" s="759">
        <v>6.6</v>
      </c>
      <c r="S39" s="762"/>
      <c r="T39" s="763"/>
      <c r="W39" s="762"/>
    </row>
    <row r="40" spans="1:23" ht="12" customHeight="1">
      <c r="A40" s="793"/>
      <c r="B40" s="793"/>
      <c r="C40" s="793"/>
      <c r="D40" s="793"/>
      <c r="E40" s="793"/>
      <c r="F40" s="793"/>
      <c r="G40" s="793"/>
      <c r="H40" s="793"/>
      <c r="I40" s="793"/>
      <c r="J40" s="793"/>
      <c r="K40" s="793"/>
      <c r="L40" s="793"/>
      <c r="M40" s="793"/>
      <c r="N40" s="757">
        <v>43865</v>
      </c>
      <c r="O40" s="758">
        <v>35.881535057884321</v>
      </c>
      <c r="P40" s="759">
        <v>2.4</v>
      </c>
      <c r="S40" s="762"/>
      <c r="T40" s="763"/>
      <c r="W40" s="762"/>
    </row>
    <row r="41" spans="1:23" ht="12" customHeight="1">
      <c r="A41" s="793"/>
      <c r="B41" s="793"/>
      <c r="C41" s="793"/>
      <c r="D41" s="793"/>
      <c r="E41" s="793"/>
      <c r="F41" s="793"/>
      <c r="G41" s="793"/>
      <c r="H41" s="793"/>
      <c r="I41" s="793"/>
      <c r="J41" s="793"/>
      <c r="K41" s="793"/>
      <c r="L41" s="793"/>
      <c r="M41" s="793"/>
      <c r="N41" s="757">
        <v>43866</v>
      </c>
      <c r="O41" s="758">
        <v>40.227729048254439</v>
      </c>
      <c r="P41" s="759">
        <v>-0.2</v>
      </c>
      <c r="S41" s="762"/>
      <c r="T41" s="763"/>
      <c r="W41" s="762"/>
    </row>
    <row r="42" spans="1:23" ht="12" customHeight="1">
      <c r="N42" s="757">
        <v>43867</v>
      </c>
      <c r="O42" s="758">
        <v>40.802634844075207</v>
      </c>
      <c r="P42" s="759">
        <v>0.3</v>
      </c>
      <c r="S42" s="762"/>
      <c r="T42" s="763"/>
      <c r="W42" s="762"/>
    </row>
    <row r="43" spans="1:23" ht="12" customHeight="1">
      <c r="N43" s="757">
        <v>43868</v>
      </c>
      <c r="O43" s="758">
        <v>37.201340851974557</v>
      </c>
      <c r="P43" s="759">
        <v>1.9</v>
      </c>
      <c r="S43" s="762"/>
      <c r="T43" s="763"/>
      <c r="W43" s="762"/>
    </row>
    <row r="44" spans="1:23" ht="12" customHeight="1">
      <c r="N44" s="757">
        <v>43869</v>
      </c>
      <c r="O44" s="758">
        <v>34.155777341393829</v>
      </c>
      <c r="P44" s="759">
        <v>-0.1</v>
      </c>
      <c r="S44" s="762"/>
      <c r="T44" s="763"/>
      <c r="W44" s="762"/>
    </row>
    <row r="45" spans="1:23">
      <c r="N45" s="757">
        <v>43870</v>
      </c>
      <c r="O45" s="758">
        <v>31.562432258242787</v>
      </c>
      <c r="P45" s="759">
        <v>2.8</v>
      </c>
      <c r="S45" s="762"/>
      <c r="T45" s="763"/>
      <c r="W45" s="762"/>
    </row>
    <row r="46" spans="1:23">
      <c r="B46" s="796"/>
      <c r="C46" s="789"/>
      <c r="D46" s="797"/>
      <c r="E46" s="797"/>
      <c r="F46" s="797"/>
      <c r="G46" s="797"/>
      <c r="H46" s="797"/>
      <c r="I46" s="797"/>
      <c r="N46" s="757">
        <v>43871</v>
      </c>
      <c r="O46" s="758">
        <v>34.873383585867927</v>
      </c>
      <c r="P46" s="759">
        <v>5.3</v>
      </c>
      <c r="S46" s="762"/>
      <c r="T46" s="763"/>
      <c r="W46" s="762"/>
    </row>
    <row r="47" spans="1:23">
      <c r="B47" s="789"/>
      <c r="C47" s="789"/>
      <c r="D47" s="797"/>
      <c r="E47" s="797"/>
      <c r="F47" s="797"/>
      <c r="G47" s="797"/>
      <c r="H47" s="797"/>
      <c r="I47" s="797"/>
      <c r="N47" s="757">
        <v>43872</v>
      </c>
      <c r="O47" s="758">
        <v>36.988340710318056</v>
      </c>
      <c r="P47" s="759">
        <v>2.5</v>
      </c>
      <c r="S47" s="762"/>
      <c r="T47" s="763"/>
      <c r="W47" s="762"/>
    </row>
    <row r="48" spans="1:23">
      <c r="B48" s="789"/>
      <c r="C48" s="789"/>
      <c r="D48" s="789"/>
      <c r="E48" s="789"/>
      <c r="F48" s="789"/>
      <c r="G48" s="789"/>
      <c r="H48" s="789"/>
      <c r="I48" s="789"/>
      <c r="N48" s="757">
        <v>43873</v>
      </c>
      <c r="O48" s="758">
        <v>38.882609301433206</v>
      </c>
      <c r="P48" s="759">
        <v>1.3</v>
      </c>
      <c r="S48" s="762"/>
      <c r="T48" s="763"/>
      <c r="W48" s="762"/>
    </row>
    <row r="49" spans="2:23">
      <c r="B49" s="789"/>
      <c r="C49" s="789"/>
      <c r="D49" s="789"/>
      <c r="E49" s="789"/>
      <c r="F49" s="789"/>
      <c r="G49" s="789"/>
      <c r="H49" s="789"/>
      <c r="I49" s="789"/>
      <c r="N49" s="757">
        <v>43874</v>
      </c>
      <c r="O49" s="758">
        <v>37.919753213659845</v>
      </c>
      <c r="P49" s="759">
        <v>2.4</v>
      </c>
      <c r="S49" s="762"/>
      <c r="T49" s="763"/>
      <c r="W49" s="762"/>
    </row>
    <row r="50" spans="2:23">
      <c r="B50" s="790"/>
      <c r="C50" s="790"/>
      <c r="D50" s="790"/>
      <c r="E50" s="790"/>
      <c r="F50" s="790"/>
      <c r="G50" s="798"/>
      <c r="H50" s="798"/>
      <c r="I50" s="798"/>
      <c r="N50" s="757">
        <v>43875</v>
      </c>
      <c r="O50" s="758">
        <v>34.928473197573879</v>
      </c>
      <c r="P50" s="759">
        <v>4.3</v>
      </c>
      <c r="S50" s="762"/>
      <c r="T50" s="763"/>
      <c r="W50" s="762"/>
    </row>
    <row r="51" spans="2:23">
      <c r="B51" s="790"/>
      <c r="C51" s="790"/>
      <c r="D51" s="790"/>
      <c r="E51" s="790"/>
      <c r="F51" s="790"/>
      <c r="G51" s="798"/>
      <c r="H51" s="798"/>
      <c r="I51" s="798"/>
      <c r="N51" s="757">
        <v>43876</v>
      </c>
      <c r="O51" s="758">
        <v>29.867918422138516</v>
      </c>
      <c r="P51" s="759">
        <v>3.6</v>
      </c>
      <c r="S51" s="762"/>
      <c r="T51" s="763"/>
      <c r="W51" s="762"/>
    </row>
    <row r="52" spans="2:23">
      <c r="B52" s="790"/>
      <c r="C52" s="790"/>
      <c r="D52" s="790"/>
      <c r="E52" s="790"/>
      <c r="F52" s="790"/>
      <c r="G52" s="798"/>
      <c r="H52" s="798"/>
      <c r="I52" s="798"/>
      <c r="N52" s="757">
        <v>43877</v>
      </c>
      <c r="O52" s="758">
        <v>28.381493591476652</v>
      </c>
      <c r="P52" s="759">
        <v>6.7</v>
      </c>
      <c r="S52" s="762"/>
      <c r="T52" s="763"/>
      <c r="W52" s="762"/>
    </row>
    <row r="53" spans="2:23">
      <c r="B53" s="790"/>
      <c r="C53" s="790"/>
      <c r="D53" s="790"/>
      <c r="E53" s="790"/>
      <c r="F53" s="790"/>
      <c r="G53" s="798"/>
      <c r="H53" s="798"/>
      <c r="I53" s="798"/>
      <c r="N53" s="757">
        <v>43878</v>
      </c>
      <c r="O53" s="758">
        <v>31.865297483829124</v>
      </c>
      <c r="P53" s="759">
        <v>7.6</v>
      </c>
      <c r="S53" s="762"/>
      <c r="T53" s="763"/>
      <c r="W53" s="762"/>
    </row>
    <row r="54" spans="2:23">
      <c r="B54" s="790"/>
      <c r="C54" s="790"/>
      <c r="D54" s="790"/>
      <c r="E54" s="790"/>
      <c r="F54" s="790"/>
      <c r="G54" s="798"/>
      <c r="H54" s="798"/>
      <c r="I54" s="798"/>
      <c r="N54" s="757">
        <v>43879</v>
      </c>
      <c r="O54" s="758">
        <v>32.953310593488844</v>
      </c>
      <c r="P54" s="759">
        <v>4.7</v>
      </c>
      <c r="S54" s="762"/>
      <c r="T54" s="763"/>
      <c r="W54" s="762"/>
    </row>
    <row r="55" spans="2:23">
      <c r="B55" s="790"/>
      <c r="C55" s="790"/>
      <c r="D55" s="790"/>
      <c r="E55" s="790"/>
      <c r="F55" s="790"/>
      <c r="G55" s="798"/>
      <c r="H55" s="798"/>
      <c r="I55" s="798"/>
      <c r="N55" s="757">
        <v>43880</v>
      </c>
      <c r="O55" s="758">
        <v>35.578523413793526</v>
      </c>
      <c r="P55" s="759">
        <v>2.9</v>
      </c>
      <c r="S55" s="762"/>
      <c r="T55" s="763"/>
      <c r="W55" s="762"/>
    </row>
    <row r="56" spans="2:23">
      <c r="B56" s="790"/>
      <c r="C56" s="790"/>
      <c r="D56" s="790"/>
      <c r="E56" s="790"/>
      <c r="F56" s="790"/>
      <c r="G56" s="798"/>
      <c r="H56" s="798"/>
      <c r="I56" s="798"/>
      <c r="N56" s="757">
        <v>43881</v>
      </c>
      <c r="O56" s="758">
        <v>34.354473219402934</v>
      </c>
      <c r="P56" s="759">
        <v>3.3</v>
      </c>
      <c r="S56" s="762"/>
      <c r="T56" s="763"/>
      <c r="W56" s="762"/>
    </row>
    <row r="57" spans="2:23">
      <c r="B57" s="790"/>
      <c r="C57" s="790"/>
      <c r="D57" s="790"/>
      <c r="E57" s="790"/>
      <c r="F57" s="790"/>
      <c r="G57" s="798"/>
      <c r="H57" s="798"/>
      <c r="I57" s="798"/>
      <c r="N57" s="757">
        <v>43882</v>
      </c>
      <c r="O57" s="758">
        <v>35.341316400282253</v>
      </c>
      <c r="P57" s="759">
        <v>2.2999999999999998</v>
      </c>
      <c r="S57" s="762"/>
      <c r="T57" s="763"/>
      <c r="W57" s="762"/>
    </row>
    <row r="58" spans="2:23">
      <c r="B58" s="790"/>
      <c r="C58" s="790"/>
      <c r="D58" s="790"/>
      <c r="E58" s="790"/>
      <c r="F58" s="790"/>
      <c r="G58" s="798"/>
      <c r="H58" s="798"/>
      <c r="I58" s="798"/>
      <c r="N58" s="757">
        <v>43883</v>
      </c>
      <c r="O58" s="758">
        <v>28.814885414692828</v>
      </c>
      <c r="P58" s="759">
        <v>7.2</v>
      </c>
      <c r="S58" s="762"/>
      <c r="T58" s="763"/>
      <c r="W58" s="762"/>
    </row>
    <row r="59" spans="2:23">
      <c r="B59" s="790"/>
      <c r="C59" s="790"/>
      <c r="D59" s="790"/>
      <c r="E59" s="790"/>
      <c r="F59" s="790"/>
      <c r="G59" s="798"/>
      <c r="H59" s="798"/>
      <c r="I59" s="798"/>
      <c r="N59" s="757">
        <v>43884</v>
      </c>
      <c r="O59" s="758">
        <v>26.974233545463619</v>
      </c>
      <c r="P59" s="759">
        <v>9.6</v>
      </c>
      <c r="S59" s="762"/>
      <c r="T59" s="763"/>
      <c r="W59" s="762"/>
    </row>
    <row r="60" spans="2:23">
      <c r="B60" s="790"/>
      <c r="C60" s="790"/>
      <c r="D60" s="790"/>
      <c r="E60" s="790"/>
      <c r="F60" s="790"/>
      <c r="G60" s="798"/>
      <c r="H60" s="798"/>
      <c r="I60" s="798"/>
      <c r="N60" s="757">
        <v>43885</v>
      </c>
      <c r="O60" s="758">
        <v>32.91862245244522</v>
      </c>
      <c r="P60" s="759">
        <v>4.2</v>
      </c>
      <c r="S60" s="762"/>
      <c r="T60" s="763"/>
      <c r="W60" s="762"/>
    </row>
    <row r="61" spans="2:23">
      <c r="B61" s="790"/>
      <c r="C61" s="790"/>
      <c r="D61" s="790"/>
      <c r="E61" s="790"/>
      <c r="F61" s="790"/>
      <c r="G61" s="798"/>
      <c r="H61" s="798"/>
      <c r="I61" s="798"/>
      <c r="N61" s="757">
        <v>43886</v>
      </c>
      <c r="O61" s="758">
        <v>31.681185712358001</v>
      </c>
      <c r="P61" s="759">
        <v>7</v>
      </c>
      <c r="S61" s="762"/>
      <c r="T61" s="763"/>
      <c r="W61" s="762"/>
    </row>
    <row r="62" spans="2:23">
      <c r="B62" s="790"/>
      <c r="C62" s="790"/>
      <c r="D62" s="790"/>
      <c r="E62" s="790"/>
      <c r="F62" s="790"/>
      <c r="G62" s="798"/>
      <c r="H62" s="798"/>
      <c r="I62" s="798"/>
      <c r="N62" s="757">
        <v>43887</v>
      </c>
      <c r="O62" s="758">
        <v>34.713820878302052</v>
      </c>
      <c r="P62" s="759">
        <v>2.7</v>
      </c>
      <c r="S62" s="762"/>
      <c r="T62" s="763"/>
      <c r="W62" s="762"/>
    </row>
    <row r="63" spans="2:23">
      <c r="N63" s="757">
        <v>43888</v>
      </c>
      <c r="O63" s="758">
        <v>35.378917485276482</v>
      </c>
      <c r="P63" s="759">
        <v>2</v>
      </c>
      <c r="S63" s="762"/>
      <c r="T63" s="763"/>
      <c r="W63" s="762"/>
    </row>
    <row r="64" spans="2:23">
      <c r="N64" s="757">
        <v>43889</v>
      </c>
      <c r="O64" s="758">
        <v>35.896986793755346</v>
      </c>
      <c r="P64" s="759">
        <v>0.6</v>
      </c>
      <c r="S64" s="762"/>
      <c r="T64" s="763"/>
      <c r="W64" s="762"/>
    </row>
    <row r="65" spans="14:23">
      <c r="N65" s="757">
        <v>43890</v>
      </c>
      <c r="O65" s="758">
        <v>31.811501514974442</v>
      </c>
      <c r="P65" s="759">
        <v>3.5</v>
      </c>
      <c r="S65" s="762"/>
      <c r="T65" s="763"/>
      <c r="W65" s="762"/>
    </row>
    <row r="66" spans="14:23">
      <c r="N66" s="757">
        <v>43891</v>
      </c>
      <c r="O66" s="758">
        <v>27.964664684559224</v>
      </c>
      <c r="P66" s="759">
        <v>5.3</v>
      </c>
      <c r="S66" s="762"/>
      <c r="T66" s="763"/>
      <c r="W66" s="762"/>
    </row>
    <row r="67" spans="14:23">
      <c r="N67" s="757">
        <v>43892</v>
      </c>
      <c r="O67" s="758">
        <v>31.5687166471265</v>
      </c>
      <c r="P67" s="759">
        <v>6.6</v>
      </c>
      <c r="S67" s="762"/>
      <c r="T67" s="763"/>
      <c r="W67" s="762"/>
    </row>
    <row r="68" spans="14:23">
      <c r="N68" s="757">
        <v>43893</v>
      </c>
      <c r="O68" s="758">
        <v>34.613691098986855</v>
      </c>
      <c r="P68" s="759">
        <v>4.0999999999999996</v>
      </c>
      <c r="S68" s="762"/>
      <c r="T68" s="763"/>
      <c r="W68" s="762"/>
    </row>
    <row r="69" spans="14:23">
      <c r="N69" s="757">
        <v>43894</v>
      </c>
      <c r="O69" s="758">
        <v>35.324270163152931</v>
      </c>
      <c r="P69" s="759">
        <v>2.2000000000000002</v>
      </c>
      <c r="S69" s="762"/>
      <c r="T69" s="763"/>
      <c r="W69" s="762"/>
    </row>
    <row r="70" spans="14:23">
      <c r="N70" s="757">
        <v>43895</v>
      </c>
      <c r="O70" s="758">
        <v>32.277432300971562</v>
      </c>
      <c r="P70" s="759">
        <v>4.2</v>
      </c>
      <c r="S70" s="762"/>
      <c r="T70" s="763"/>
      <c r="W70" s="762"/>
    </row>
    <row r="71" spans="14:23">
      <c r="N71" s="757">
        <v>43896</v>
      </c>
      <c r="O71" s="758">
        <v>32.746650540641916</v>
      </c>
      <c r="P71" s="759">
        <v>4.7</v>
      </c>
      <c r="S71" s="762"/>
      <c r="T71" s="763"/>
      <c r="W71" s="762"/>
    </row>
    <row r="72" spans="14:23">
      <c r="N72" s="757">
        <v>43897</v>
      </c>
      <c r="O72" s="758">
        <v>30.534377470861777</v>
      </c>
      <c r="P72" s="759">
        <v>3.3</v>
      </c>
      <c r="S72" s="762"/>
      <c r="T72" s="763"/>
      <c r="W72" s="762"/>
    </row>
    <row r="73" spans="14:23">
      <c r="N73" s="757">
        <v>43898</v>
      </c>
      <c r="O73" s="758">
        <v>28.540250715256082</v>
      </c>
      <c r="P73" s="759">
        <v>2.8</v>
      </c>
      <c r="S73" s="762"/>
      <c r="T73" s="763"/>
      <c r="W73" s="762"/>
    </row>
    <row r="74" spans="14:23">
      <c r="N74" s="757">
        <v>43899</v>
      </c>
      <c r="O74" s="758">
        <v>33.734816361102709</v>
      </c>
      <c r="P74" s="759">
        <v>4.0999999999999996</v>
      </c>
      <c r="S74" s="762"/>
      <c r="T74" s="763"/>
      <c r="W74" s="762"/>
    </row>
    <row r="75" spans="14:23">
      <c r="N75" s="757">
        <v>43900</v>
      </c>
      <c r="O75" s="758">
        <v>32.253977809965626</v>
      </c>
      <c r="P75" s="759">
        <v>5</v>
      </c>
      <c r="S75" s="762"/>
      <c r="T75" s="763"/>
      <c r="W75" s="762"/>
    </row>
    <row r="76" spans="14:23">
      <c r="N76" s="757">
        <v>43901</v>
      </c>
      <c r="O76" s="758">
        <v>29.981409349722306</v>
      </c>
      <c r="P76" s="759">
        <v>9.3000000000000007</v>
      </c>
      <c r="S76" s="762"/>
      <c r="T76" s="763"/>
      <c r="W76" s="762"/>
    </row>
    <row r="77" spans="14:23">
      <c r="N77" s="757">
        <v>43902</v>
      </c>
      <c r="O77" s="758">
        <v>26.385892097780815</v>
      </c>
      <c r="P77" s="759">
        <v>10.1</v>
      </c>
      <c r="S77" s="762"/>
      <c r="T77" s="763"/>
      <c r="W77" s="762"/>
    </row>
    <row r="78" spans="14:23">
      <c r="N78" s="757">
        <v>43903</v>
      </c>
      <c r="O78" s="758">
        <v>29.260225443298044</v>
      </c>
      <c r="P78" s="759">
        <v>5.7</v>
      </c>
      <c r="S78" s="762"/>
      <c r="T78" s="763"/>
      <c r="W78" s="762"/>
    </row>
    <row r="79" spans="14:23">
      <c r="N79" s="757">
        <v>43904</v>
      </c>
      <c r="O79" s="758">
        <v>26.535239424452765</v>
      </c>
      <c r="P79" s="759">
        <v>1.8</v>
      </c>
      <c r="S79" s="762"/>
      <c r="T79" s="763"/>
      <c r="W79" s="762"/>
    </row>
    <row r="80" spans="14:23">
      <c r="N80" s="757">
        <v>43905</v>
      </c>
      <c r="O80" s="758">
        <v>26.965819644613358</v>
      </c>
      <c r="P80" s="759">
        <v>2.6</v>
      </c>
      <c r="S80" s="762"/>
      <c r="T80" s="763"/>
      <c r="W80" s="762"/>
    </row>
    <row r="81" spans="14:23">
      <c r="N81" s="757">
        <v>43906</v>
      </c>
      <c r="O81" s="758">
        <v>30.522576797665977</v>
      </c>
      <c r="P81" s="759">
        <v>5.2</v>
      </c>
      <c r="S81" s="762"/>
      <c r="T81" s="763"/>
      <c r="W81" s="762"/>
    </row>
    <row r="82" spans="14:23">
      <c r="N82" s="757">
        <v>43907</v>
      </c>
      <c r="O82" s="758">
        <v>28.777895391379221</v>
      </c>
      <c r="P82" s="759">
        <v>7</v>
      </c>
      <c r="S82" s="762"/>
      <c r="T82" s="763"/>
      <c r="W82" s="762"/>
    </row>
    <row r="83" spans="14:23">
      <c r="N83" s="757">
        <v>43908</v>
      </c>
      <c r="O83" s="758">
        <v>25.695465671813956</v>
      </c>
      <c r="P83" s="759">
        <v>8</v>
      </c>
      <c r="S83" s="762"/>
      <c r="T83" s="763"/>
      <c r="W83" s="762"/>
    </row>
    <row r="84" spans="14:23">
      <c r="N84" s="757">
        <v>43909</v>
      </c>
      <c r="O84" s="758">
        <v>24.81908480238349</v>
      </c>
      <c r="P84" s="759">
        <v>9.6</v>
      </c>
      <c r="S84" s="762"/>
      <c r="T84" s="763"/>
      <c r="W84" s="762"/>
    </row>
    <row r="85" spans="14:23">
      <c r="N85" s="757">
        <v>43910</v>
      </c>
      <c r="O85" s="758">
        <v>23.782536880777382</v>
      </c>
      <c r="P85" s="759">
        <v>9.3000000000000007</v>
      </c>
      <c r="S85" s="762"/>
      <c r="T85" s="763"/>
      <c r="W85" s="762"/>
    </row>
    <row r="86" spans="14:23">
      <c r="N86" s="757">
        <v>43911</v>
      </c>
      <c r="O86" s="758">
        <v>26.410720858801273</v>
      </c>
      <c r="P86" s="759">
        <v>1.4</v>
      </c>
      <c r="S86" s="762"/>
      <c r="T86" s="763"/>
      <c r="W86" s="762"/>
    </row>
    <row r="87" spans="14:23">
      <c r="N87" s="757">
        <v>43912</v>
      </c>
      <c r="O87" s="758">
        <v>30.326086799519558</v>
      </c>
      <c r="P87" s="759">
        <v>-2.2999999999999998</v>
      </c>
      <c r="S87" s="762"/>
      <c r="T87" s="763"/>
      <c r="W87" s="762"/>
    </row>
    <row r="88" spans="14:23">
      <c r="N88" s="757">
        <v>43913</v>
      </c>
      <c r="O88" s="758">
        <v>34.029937204969627</v>
      </c>
      <c r="P88" s="759">
        <v>-1.8</v>
      </c>
      <c r="S88" s="762"/>
      <c r="T88" s="763"/>
      <c r="W88" s="762"/>
    </row>
    <row r="89" spans="14:23">
      <c r="N89" s="757">
        <v>43914</v>
      </c>
      <c r="O89" s="758">
        <v>33.90608431998853</v>
      </c>
      <c r="P89" s="759">
        <v>-0.4</v>
      </c>
      <c r="S89" s="762"/>
      <c r="T89" s="763"/>
      <c r="W89" s="762"/>
    </row>
    <row r="90" spans="14:23">
      <c r="N90" s="757">
        <v>43915</v>
      </c>
      <c r="O90" s="758">
        <v>32.424053074744613</v>
      </c>
      <c r="P90" s="759">
        <v>0.3</v>
      </c>
      <c r="S90" s="762"/>
      <c r="T90" s="763"/>
      <c r="W90" s="762"/>
    </row>
    <row r="91" spans="14:23">
      <c r="N91" s="757">
        <v>43916</v>
      </c>
      <c r="O91" s="758">
        <v>31.711162992427379</v>
      </c>
      <c r="P91" s="759">
        <v>3.6</v>
      </c>
      <c r="S91" s="762"/>
      <c r="T91" s="763"/>
      <c r="W91" s="762"/>
    </row>
    <row r="92" spans="14:23">
      <c r="N92" s="757">
        <v>43917</v>
      </c>
      <c r="O92" s="758">
        <v>25.883945122452239</v>
      </c>
      <c r="P92" s="759">
        <v>7.7</v>
      </c>
      <c r="S92" s="762"/>
      <c r="T92" s="763"/>
      <c r="W92" s="762"/>
    </row>
    <row r="93" spans="14:23">
      <c r="N93" s="757">
        <v>43918</v>
      </c>
      <c r="O93" s="758">
        <v>19.975167640131076</v>
      </c>
      <c r="P93" s="759">
        <v>7.9</v>
      </c>
      <c r="S93" s="762"/>
      <c r="T93" s="763"/>
      <c r="W93" s="762"/>
    </row>
    <row r="94" spans="14:23">
      <c r="N94" s="757">
        <v>43919</v>
      </c>
      <c r="O94" s="758">
        <v>24.726564472635395</v>
      </c>
      <c r="P94" s="759">
        <v>3.4</v>
      </c>
      <c r="S94" s="762"/>
      <c r="T94" s="763"/>
      <c r="W94" s="762"/>
    </row>
    <row r="95" spans="14:23">
      <c r="N95" s="757">
        <v>43920</v>
      </c>
      <c r="O95" s="758">
        <v>32.004609229040085</v>
      </c>
      <c r="P95" s="759">
        <v>-0.8</v>
      </c>
      <c r="S95" s="762"/>
      <c r="T95" s="763"/>
      <c r="W95" s="762"/>
    </row>
    <row r="96" spans="14:23">
      <c r="N96" s="757">
        <v>43921</v>
      </c>
      <c r="O96" s="758">
        <v>35.453684319618446</v>
      </c>
      <c r="P96" s="759">
        <v>-1.3</v>
      </c>
      <c r="S96" s="762"/>
      <c r="T96" s="763"/>
      <c r="W96" s="762"/>
    </row>
    <row r="97" spans="14:23">
      <c r="N97" s="757">
        <v>43922</v>
      </c>
      <c r="O97" s="758">
        <v>32.9347996968567</v>
      </c>
      <c r="P97" s="759">
        <v>0.1</v>
      </c>
      <c r="S97" s="762"/>
      <c r="T97" s="763"/>
      <c r="W97" s="762"/>
    </row>
    <row r="98" spans="14:23">
      <c r="N98" s="757">
        <v>43923</v>
      </c>
      <c r="O98" s="758">
        <v>30.09940334473562</v>
      </c>
      <c r="P98" s="759">
        <v>3.8</v>
      </c>
      <c r="S98" s="762"/>
      <c r="T98" s="763"/>
      <c r="W98" s="762"/>
    </row>
    <row r="99" spans="14:23">
      <c r="N99" s="757">
        <v>43924</v>
      </c>
      <c r="O99" s="758">
        <v>29.337929697106343</v>
      </c>
      <c r="P99" s="759">
        <v>4.4000000000000004</v>
      </c>
      <c r="S99" s="762"/>
      <c r="T99" s="763"/>
      <c r="W99" s="762"/>
    </row>
    <row r="100" spans="14:23">
      <c r="N100" s="757">
        <v>43925</v>
      </c>
      <c r="O100" s="758">
        <v>23.573009536606389</v>
      </c>
      <c r="P100" s="759">
        <v>5.4</v>
      </c>
      <c r="S100" s="762"/>
      <c r="T100" s="763"/>
      <c r="W100" s="762"/>
    </row>
    <row r="101" spans="14:23">
      <c r="N101" s="757">
        <v>43926</v>
      </c>
      <c r="O101" s="758">
        <v>21.077989338161373</v>
      </c>
      <c r="P101" s="759">
        <v>7.9</v>
      </c>
      <c r="S101" s="762"/>
      <c r="T101" s="763"/>
      <c r="W101" s="762"/>
    </row>
    <row r="102" spans="14:23">
      <c r="N102" s="757">
        <v>43927</v>
      </c>
      <c r="O102" s="758">
        <v>21.708674623874956</v>
      </c>
      <c r="P102" s="759">
        <v>11.4</v>
      </c>
      <c r="S102" s="762"/>
      <c r="T102" s="763"/>
      <c r="W102" s="762"/>
    </row>
    <row r="103" spans="14:23">
      <c r="N103" s="757">
        <v>43928</v>
      </c>
      <c r="O103" s="758">
        <v>20.867767180238236</v>
      </c>
      <c r="P103" s="759">
        <v>10.6</v>
      </c>
      <c r="S103" s="762"/>
      <c r="T103" s="763"/>
      <c r="W103" s="762"/>
    </row>
    <row r="104" spans="14:23">
      <c r="N104" s="757">
        <v>43929</v>
      </c>
      <c r="O104" s="758">
        <v>20.497146246694673</v>
      </c>
      <c r="P104" s="759">
        <v>10.5</v>
      </c>
      <c r="S104" s="762"/>
      <c r="T104" s="763"/>
      <c r="W104" s="762"/>
    </row>
    <row r="105" spans="14:23">
      <c r="N105" s="757">
        <v>43930</v>
      </c>
      <c r="O105" s="758">
        <v>17.968669277772719</v>
      </c>
      <c r="P105" s="759">
        <v>12.5</v>
      </c>
      <c r="S105" s="762"/>
      <c r="T105" s="763"/>
      <c r="W105" s="762"/>
    </row>
    <row r="106" spans="14:23">
      <c r="N106" s="757">
        <v>43931</v>
      </c>
      <c r="O106" s="758">
        <v>15.83102720279798</v>
      </c>
      <c r="P106" s="759">
        <v>10.3</v>
      </c>
      <c r="S106" s="762"/>
      <c r="T106" s="763"/>
      <c r="W106" s="762"/>
    </row>
    <row r="107" spans="14:23">
      <c r="N107" s="757">
        <v>43932</v>
      </c>
      <c r="O107" s="758">
        <v>15.317749880159827</v>
      </c>
      <c r="P107" s="759">
        <v>9.3000000000000007</v>
      </c>
      <c r="S107" s="762"/>
      <c r="T107" s="763"/>
      <c r="W107" s="762"/>
    </row>
    <row r="108" spans="14:23">
      <c r="N108" s="757">
        <v>43933</v>
      </c>
      <c r="O108" s="758">
        <v>13.179768692266453</v>
      </c>
      <c r="P108" s="759">
        <v>12.1</v>
      </c>
      <c r="S108" s="762"/>
      <c r="T108" s="763"/>
      <c r="W108" s="762"/>
    </row>
    <row r="109" spans="14:23">
      <c r="N109" s="757">
        <v>43934</v>
      </c>
      <c r="O109" s="758">
        <v>16.633124318725066</v>
      </c>
      <c r="P109" s="759">
        <v>7.8</v>
      </c>
      <c r="S109" s="762"/>
      <c r="T109" s="763"/>
      <c r="W109" s="762"/>
    </row>
    <row r="110" spans="14:23">
      <c r="N110" s="757">
        <v>43935</v>
      </c>
      <c r="O110" s="758">
        <v>26.271190431637919</v>
      </c>
      <c r="P110" s="759">
        <v>2.2999999999999998</v>
      </c>
      <c r="S110" s="762"/>
      <c r="T110" s="763"/>
      <c r="W110" s="762"/>
    </row>
    <row r="111" spans="14:23">
      <c r="N111" s="757">
        <v>43936</v>
      </c>
      <c r="O111" s="758">
        <v>23.478950927594809</v>
      </c>
      <c r="P111" s="759">
        <v>6.6</v>
      </c>
      <c r="S111" s="762"/>
      <c r="T111" s="763"/>
      <c r="W111" s="762"/>
    </row>
    <row r="112" spans="14:23">
      <c r="N112" s="757">
        <v>43937</v>
      </c>
      <c r="O112" s="758">
        <v>20.100812449942588</v>
      </c>
      <c r="P112" s="759">
        <v>11.8</v>
      </c>
      <c r="S112" s="762"/>
      <c r="T112" s="763"/>
      <c r="W112" s="762"/>
    </row>
    <row r="113" spans="14:23">
      <c r="N113" s="757">
        <v>43938</v>
      </c>
      <c r="O113" s="758">
        <v>16.502448946710757</v>
      </c>
      <c r="P113" s="759">
        <v>12.7</v>
      </c>
      <c r="S113" s="762"/>
      <c r="T113" s="763"/>
      <c r="W113" s="762"/>
    </row>
    <row r="114" spans="14:23">
      <c r="N114" s="757">
        <v>43939</v>
      </c>
      <c r="O114" s="758">
        <v>12.682165046787791</v>
      </c>
      <c r="P114" s="759">
        <v>12.8</v>
      </c>
      <c r="S114" s="762"/>
      <c r="T114" s="763"/>
      <c r="W114" s="762"/>
    </row>
    <row r="115" spans="14:23">
      <c r="N115" s="757">
        <v>43940</v>
      </c>
      <c r="O115" s="758">
        <v>15.641515590595471</v>
      </c>
      <c r="P115" s="759">
        <v>8.6</v>
      </c>
      <c r="S115" s="762"/>
      <c r="T115" s="763"/>
      <c r="W115" s="762"/>
    </row>
    <row r="116" spans="14:23">
      <c r="N116" s="757">
        <v>43941</v>
      </c>
      <c r="O116" s="758">
        <v>18.036064928552797</v>
      </c>
      <c r="P116" s="759">
        <v>8.4</v>
      </c>
      <c r="S116" s="762"/>
      <c r="T116" s="763"/>
      <c r="W116" s="762"/>
    </row>
    <row r="117" spans="14:23">
      <c r="N117" s="757">
        <v>43942</v>
      </c>
      <c r="O117" s="758">
        <v>17.683137520299628</v>
      </c>
      <c r="P117" s="759">
        <v>9.8000000000000007</v>
      </c>
      <c r="S117" s="762"/>
      <c r="T117" s="763"/>
      <c r="W117" s="762"/>
    </row>
    <row r="118" spans="14:23">
      <c r="N118" s="757">
        <v>43943</v>
      </c>
      <c r="O118" s="758">
        <v>18.070922223759947</v>
      </c>
      <c r="P118" s="759">
        <v>10.3</v>
      </c>
      <c r="S118" s="762"/>
      <c r="T118" s="763"/>
      <c r="W118" s="762"/>
    </row>
    <row r="119" spans="14:23">
      <c r="N119" s="757">
        <v>43944</v>
      </c>
      <c r="O119" s="758">
        <v>18.723757812331254</v>
      </c>
      <c r="P119" s="759">
        <v>10.9</v>
      </c>
      <c r="S119" s="762"/>
      <c r="T119" s="763"/>
      <c r="W119" s="762"/>
    </row>
    <row r="120" spans="14:23">
      <c r="N120" s="757">
        <v>43945</v>
      </c>
      <c r="O120" s="758">
        <v>14.178567129293251</v>
      </c>
      <c r="P120" s="759">
        <v>13</v>
      </c>
      <c r="S120" s="762"/>
      <c r="T120" s="763"/>
      <c r="W120" s="762"/>
    </row>
    <row r="121" spans="14:23">
      <c r="N121" s="757">
        <v>43946</v>
      </c>
      <c r="O121" s="758">
        <v>15.002761802600869</v>
      </c>
      <c r="P121" s="759">
        <v>8.4</v>
      </c>
      <c r="S121" s="762"/>
      <c r="T121" s="763"/>
      <c r="W121" s="762"/>
    </row>
    <row r="122" spans="14:23">
      <c r="N122" s="757">
        <v>43947</v>
      </c>
      <c r="O122" s="758">
        <v>15.429399550126556</v>
      </c>
      <c r="P122" s="759">
        <v>8.6</v>
      </c>
      <c r="S122" s="762"/>
      <c r="T122" s="763"/>
      <c r="W122" s="762"/>
    </row>
    <row r="123" spans="14:23">
      <c r="N123" s="757">
        <v>43948</v>
      </c>
      <c r="O123" s="758">
        <v>18.215411766515142</v>
      </c>
      <c r="P123" s="759">
        <v>12.2</v>
      </c>
      <c r="S123" s="762"/>
      <c r="T123" s="763"/>
      <c r="W123" s="762"/>
    </row>
    <row r="124" spans="14:23">
      <c r="N124" s="757">
        <v>43949</v>
      </c>
      <c r="O124" s="758">
        <v>15.787255971520592</v>
      </c>
      <c r="P124" s="759">
        <v>15.4</v>
      </c>
      <c r="S124" s="762"/>
      <c r="T124" s="763"/>
      <c r="W124" s="762"/>
    </row>
    <row r="125" spans="14:23">
      <c r="N125" s="757">
        <v>43950</v>
      </c>
      <c r="O125" s="758">
        <v>16.781021591169164</v>
      </c>
      <c r="P125" s="759">
        <v>12.1</v>
      </c>
      <c r="S125" s="762"/>
      <c r="T125" s="763"/>
      <c r="W125" s="762"/>
    </row>
    <row r="126" spans="14:23">
      <c r="N126" s="757">
        <v>43951</v>
      </c>
      <c r="O126" s="758">
        <v>13.365546925037155</v>
      </c>
      <c r="P126" s="759">
        <v>13.4</v>
      </c>
      <c r="S126" s="762"/>
      <c r="T126" s="763"/>
      <c r="W126" s="762"/>
    </row>
    <row r="127" spans="14:23">
      <c r="N127" s="757">
        <v>43952</v>
      </c>
      <c r="O127" s="758">
        <v>12.542687372966505</v>
      </c>
      <c r="P127" s="759">
        <v>11.1</v>
      </c>
      <c r="S127" s="762"/>
      <c r="T127" s="763"/>
      <c r="W127" s="762"/>
    </row>
    <row r="128" spans="14:23">
      <c r="N128" s="757">
        <v>43953</v>
      </c>
      <c r="O128" s="758">
        <v>12.389591582026995</v>
      </c>
      <c r="P128" s="759">
        <v>9.1999999999999993</v>
      </c>
      <c r="S128" s="762"/>
      <c r="T128" s="763"/>
      <c r="W128" s="762"/>
    </row>
    <row r="129" spans="14:23">
      <c r="N129" s="757">
        <v>43954</v>
      </c>
      <c r="O129" s="758">
        <v>15.996678023756379</v>
      </c>
      <c r="P129" s="759">
        <v>8.5</v>
      </c>
      <c r="S129" s="762"/>
      <c r="T129" s="763"/>
      <c r="W129" s="762"/>
    </row>
    <row r="130" spans="14:23">
      <c r="N130" s="757">
        <v>43955</v>
      </c>
      <c r="O130" s="758">
        <v>18.467044246950639</v>
      </c>
      <c r="P130" s="759">
        <v>10.7</v>
      </c>
      <c r="S130" s="762"/>
      <c r="T130" s="763"/>
      <c r="W130" s="762"/>
    </row>
    <row r="131" spans="14:23">
      <c r="N131" s="757">
        <v>43956</v>
      </c>
      <c r="O131" s="758">
        <v>19.942771983323972</v>
      </c>
      <c r="P131" s="759">
        <v>6.7</v>
      </c>
      <c r="S131" s="762"/>
      <c r="T131" s="763"/>
      <c r="W131" s="762"/>
    </row>
    <row r="132" spans="14:23">
      <c r="N132" s="757">
        <v>43957</v>
      </c>
      <c r="O132" s="758">
        <v>21.366269083491549</v>
      </c>
      <c r="P132" s="759">
        <v>8.4</v>
      </c>
      <c r="S132" s="762"/>
      <c r="T132" s="763"/>
      <c r="W132" s="762"/>
    </row>
    <row r="133" spans="14:23">
      <c r="N133" s="757">
        <v>43958</v>
      </c>
      <c r="O133" s="758">
        <v>18.110795899609741</v>
      </c>
      <c r="P133" s="759">
        <v>10.5</v>
      </c>
      <c r="S133" s="762"/>
      <c r="T133" s="763"/>
      <c r="W133" s="762"/>
    </row>
    <row r="134" spans="14:23">
      <c r="N134" s="757">
        <v>43959</v>
      </c>
      <c r="O134" s="758">
        <v>14.430348673192549</v>
      </c>
      <c r="P134" s="759">
        <v>13.8</v>
      </c>
      <c r="S134" s="762"/>
      <c r="T134" s="763"/>
      <c r="W134" s="762"/>
    </row>
    <row r="135" spans="14:23">
      <c r="N135" s="757">
        <v>43960</v>
      </c>
      <c r="O135" s="758">
        <v>11.205382976373061</v>
      </c>
      <c r="P135" s="759">
        <v>16.5</v>
      </c>
      <c r="S135" s="762"/>
      <c r="T135" s="763"/>
      <c r="W135" s="762"/>
    </row>
    <row r="136" spans="14:23">
      <c r="N136" s="757">
        <v>43961</v>
      </c>
      <c r="O136" s="758">
        <v>10.353565089058952</v>
      </c>
      <c r="P136" s="759">
        <v>16</v>
      </c>
      <c r="S136" s="762"/>
      <c r="T136" s="763"/>
      <c r="W136" s="762"/>
    </row>
    <row r="137" spans="14:23">
      <c r="N137" s="757">
        <v>43962</v>
      </c>
      <c r="O137" s="758">
        <v>17.976443342886117</v>
      </c>
      <c r="P137" s="759">
        <v>9.5</v>
      </c>
      <c r="S137" s="762"/>
      <c r="T137" s="763"/>
      <c r="W137" s="762"/>
    </row>
    <row r="138" spans="14:23">
      <c r="N138" s="757">
        <v>43963</v>
      </c>
      <c r="O138" s="758">
        <v>21.439039175947958</v>
      </c>
      <c r="P138" s="759">
        <v>5.0999999999999996</v>
      </c>
      <c r="S138" s="762"/>
      <c r="T138" s="763"/>
      <c r="W138" s="762"/>
    </row>
    <row r="139" spans="14:23">
      <c r="N139" s="757">
        <v>43964</v>
      </c>
      <c r="O139" s="758">
        <v>20.821412414657853</v>
      </c>
      <c r="P139" s="759">
        <v>7.9</v>
      </c>
      <c r="S139" s="762"/>
      <c r="T139" s="763"/>
      <c r="W139" s="762"/>
    </row>
    <row r="140" spans="14:23">
      <c r="N140" s="757">
        <v>43965</v>
      </c>
      <c r="O140" s="758">
        <v>20.55150538702118</v>
      </c>
      <c r="P140" s="759">
        <v>8.6999999999999993</v>
      </c>
      <c r="S140" s="762"/>
      <c r="T140" s="763"/>
      <c r="W140" s="762"/>
    </row>
    <row r="141" spans="14:23">
      <c r="N141" s="757">
        <v>43966</v>
      </c>
      <c r="O141" s="758">
        <v>20.245492245128816</v>
      </c>
      <c r="P141" s="759">
        <v>7.9</v>
      </c>
      <c r="S141" s="762"/>
      <c r="T141" s="763"/>
      <c r="W141" s="762"/>
    </row>
    <row r="142" spans="14:23">
      <c r="N142" s="757">
        <v>43967</v>
      </c>
      <c r="O142" s="758">
        <v>14.433353718534748</v>
      </c>
      <c r="P142" s="759">
        <v>10.5</v>
      </c>
      <c r="S142" s="762"/>
      <c r="T142" s="763"/>
      <c r="W142" s="762"/>
    </row>
    <row r="143" spans="14:23">
      <c r="N143" s="757">
        <v>43968</v>
      </c>
      <c r="O143" s="758">
        <v>12.801993838328862</v>
      </c>
      <c r="P143" s="759">
        <v>12.1</v>
      </c>
      <c r="S143" s="762"/>
      <c r="T143" s="763"/>
      <c r="W143" s="762"/>
    </row>
    <row r="144" spans="14:23">
      <c r="N144" s="757">
        <v>43969</v>
      </c>
      <c r="O144" s="758">
        <v>15.715017484542143</v>
      </c>
      <c r="P144" s="759">
        <v>14.8</v>
      </c>
      <c r="S144" s="762"/>
      <c r="T144" s="763"/>
      <c r="W144" s="762"/>
    </row>
    <row r="145" spans="14:23">
      <c r="N145" s="757">
        <v>43970</v>
      </c>
      <c r="O145" s="758">
        <v>15.461535058750481</v>
      </c>
      <c r="P145" s="759">
        <v>17.600000000000001</v>
      </c>
      <c r="S145" s="762"/>
      <c r="T145" s="763"/>
      <c r="W145" s="762"/>
    </row>
    <row r="146" spans="14:23">
      <c r="N146" s="757">
        <v>43971</v>
      </c>
      <c r="O146" s="758">
        <v>15.941772214374712</v>
      </c>
      <c r="P146" s="759">
        <v>13.5</v>
      </c>
      <c r="S146" s="762"/>
      <c r="T146" s="763"/>
      <c r="W146" s="762"/>
    </row>
    <row r="147" spans="14:23">
      <c r="N147" s="757">
        <v>43972</v>
      </c>
      <c r="O147" s="758">
        <v>14.246900070984282</v>
      </c>
      <c r="P147" s="759">
        <v>12.6</v>
      </c>
      <c r="S147" s="762"/>
      <c r="T147" s="763"/>
      <c r="W147" s="762"/>
    </row>
    <row r="148" spans="14:23">
      <c r="N148" s="757">
        <v>43973</v>
      </c>
      <c r="O148" s="758">
        <v>13.111870222743816</v>
      </c>
      <c r="P148" s="759">
        <v>14.1</v>
      </c>
      <c r="S148" s="762"/>
      <c r="T148" s="763"/>
      <c r="W148" s="762"/>
    </row>
    <row r="149" spans="14:23">
      <c r="N149" s="757">
        <v>43974</v>
      </c>
      <c r="O149" s="758">
        <v>11.330917227278846</v>
      </c>
      <c r="P149" s="759">
        <v>12.3</v>
      </c>
      <c r="S149" s="762"/>
      <c r="T149" s="763"/>
      <c r="W149" s="762"/>
    </row>
    <row r="150" spans="14:23">
      <c r="N150" s="757">
        <v>43975</v>
      </c>
      <c r="O150" s="758">
        <v>12.216131022003815</v>
      </c>
      <c r="P150" s="759">
        <v>10.9</v>
      </c>
      <c r="S150" s="762"/>
      <c r="T150" s="763"/>
      <c r="W150" s="762"/>
    </row>
    <row r="151" spans="14:23">
      <c r="N151" s="757">
        <v>43976</v>
      </c>
      <c r="O151" s="758">
        <v>17.177612540748726</v>
      </c>
      <c r="P151" s="759">
        <v>10.3</v>
      </c>
      <c r="S151" s="762"/>
      <c r="T151" s="763"/>
      <c r="W151" s="762"/>
    </row>
    <row r="152" spans="14:23">
      <c r="N152" s="757">
        <v>43977</v>
      </c>
      <c r="O152" s="758">
        <v>18.122818195914547</v>
      </c>
      <c r="P152" s="759">
        <v>10.8</v>
      </c>
      <c r="S152" s="762"/>
      <c r="T152" s="763"/>
      <c r="W152" s="762"/>
    </row>
    <row r="153" spans="14:23">
      <c r="N153" s="757">
        <v>43978</v>
      </c>
      <c r="O153" s="758">
        <v>16.324233312766221</v>
      </c>
      <c r="P153" s="759">
        <v>13.1</v>
      </c>
      <c r="S153" s="762"/>
      <c r="T153" s="763"/>
      <c r="W153" s="762"/>
    </row>
    <row r="154" spans="14:23">
      <c r="N154" s="757">
        <v>43979</v>
      </c>
      <c r="O154" s="758">
        <v>18.285662079079245</v>
      </c>
      <c r="P154" s="759">
        <v>10.7</v>
      </c>
      <c r="S154" s="762"/>
      <c r="T154" s="763"/>
      <c r="W154" s="762"/>
    </row>
    <row r="155" spans="14:23">
      <c r="N155" s="757">
        <v>43980</v>
      </c>
      <c r="O155" s="758">
        <v>15.980711000299138</v>
      </c>
      <c r="P155" s="759">
        <v>11.6</v>
      </c>
      <c r="S155" s="762"/>
      <c r="T155" s="763"/>
      <c r="W155" s="762"/>
    </row>
    <row r="156" spans="14:23">
      <c r="N156" s="757">
        <v>43981</v>
      </c>
      <c r="O156" s="758">
        <v>11.580336016639965</v>
      </c>
      <c r="P156" s="759">
        <v>11</v>
      </c>
      <c r="S156" s="762"/>
      <c r="T156" s="763"/>
      <c r="W156" s="762"/>
    </row>
    <row r="157" spans="14:23">
      <c r="N157" s="757">
        <v>43982</v>
      </c>
      <c r="O157" s="758">
        <v>13.775551573684513</v>
      </c>
      <c r="P157" s="759">
        <v>10.8</v>
      </c>
      <c r="S157" s="762"/>
      <c r="T157" s="763"/>
      <c r="W157" s="762"/>
    </row>
    <row r="158" spans="14:23">
      <c r="N158" s="757">
        <v>43983</v>
      </c>
      <c r="O158" s="758">
        <v>14.198012665116982</v>
      </c>
      <c r="P158" s="759">
        <v>15.1</v>
      </c>
      <c r="S158" s="762"/>
      <c r="T158" s="763"/>
      <c r="W158" s="762"/>
    </row>
    <row r="159" spans="14:23">
      <c r="N159" s="757">
        <v>43984</v>
      </c>
      <c r="O159" s="758">
        <v>15.794783870813886</v>
      </c>
      <c r="P159" s="759">
        <v>14.4</v>
      </c>
      <c r="S159" s="762"/>
      <c r="T159" s="763"/>
      <c r="W159" s="762"/>
    </row>
    <row r="160" spans="14:23">
      <c r="N160" s="757">
        <v>43985</v>
      </c>
      <c r="O160" s="758">
        <v>15.040266937263857</v>
      </c>
      <c r="P160" s="759">
        <v>15.5</v>
      </c>
      <c r="S160" s="762"/>
      <c r="T160" s="763"/>
      <c r="W160" s="762"/>
    </row>
    <row r="161" spans="14:23">
      <c r="N161" s="757">
        <v>43986</v>
      </c>
      <c r="O161" s="758">
        <v>13.824962477888219</v>
      </c>
      <c r="P161" s="759">
        <v>15.9</v>
      </c>
      <c r="S161" s="762"/>
      <c r="T161" s="763"/>
      <c r="W161" s="762"/>
    </row>
    <row r="162" spans="14:23">
      <c r="N162" s="757">
        <v>43987</v>
      </c>
      <c r="O162" s="758">
        <v>12.230703941751136</v>
      </c>
      <c r="P162" s="759">
        <v>13.1</v>
      </c>
      <c r="S162" s="762"/>
      <c r="T162" s="763"/>
      <c r="W162" s="762"/>
    </row>
    <row r="163" spans="14:23">
      <c r="N163" s="757">
        <v>43988</v>
      </c>
      <c r="O163" s="758">
        <v>9.4191557934206092</v>
      </c>
      <c r="P163" s="759">
        <v>14.7</v>
      </c>
      <c r="S163" s="762"/>
      <c r="T163" s="763"/>
      <c r="W163" s="762"/>
    </row>
    <row r="164" spans="14:23">
      <c r="N164" s="757">
        <v>43989</v>
      </c>
      <c r="O164" s="758">
        <v>11.827129433056363</v>
      </c>
      <c r="P164" s="759">
        <v>14.4</v>
      </c>
      <c r="S164" s="762"/>
      <c r="T164" s="763"/>
      <c r="W164" s="762"/>
    </row>
    <row r="165" spans="14:23">
      <c r="N165" s="757">
        <v>43990</v>
      </c>
      <c r="O165" s="758">
        <v>15.655779545807542</v>
      </c>
      <c r="P165" s="759">
        <v>13</v>
      </c>
      <c r="S165" s="762"/>
      <c r="T165" s="763"/>
      <c r="W165" s="762"/>
    </row>
    <row r="166" spans="14:23">
      <c r="N166" s="757">
        <v>43991</v>
      </c>
      <c r="O166" s="758">
        <v>15.798304430533166</v>
      </c>
      <c r="P166" s="759">
        <v>14.7</v>
      </c>
      <c r="S166" s="762"/>
      <c r="T166" s="763"/>
      <c r="W166" s="762"/>
    </row>
    <row r="167" spans="14:23">
      <c r="N167" s="757">
        <v>43992</v>
      </c>
      <c r="O167" s="758">
        <v>16.178515916953959</v>
      </c>
      <c r="P167" s="759">
        <v>14</v>
      </c>
      <c r="S167" s="762"/>
      <c r="T167" s="763"/>
      <c r="W167" s="762"/>
    </row>
    <row r="168" spans="14:23">
      <c r="N168" s="757">
        <v>43993</v>
      </c>
      <c r="O168" s="758">
        <v>14.265203800519815</v>
      </c>
      <c r="P168" s="759">
        <v>16.600000000000001</v>
      </c>
      <c r="S168" s="762"/>
      <c r="T168" s="763"/>
      <c r="W168" s="762"/>
    </row>
    <row r="169" spans="14:23">
      <c r="N169" s="757">
        <v>43994</v>
      </c>
      <c r="O169" s="758">
        <v>12.353998870745029</v>
      </c>
      <c r="P169" s="759">
        <v>19.600000000000001</v>
      </c>
      <c r="S169" s="762"/>
      <c r="T169" s="763"/>
      <c r="W169" s="762"/>
    </row>
    <row r="170" spans="14:23">
      <c r="N170" s="757">
        <v>43995</v>
      </c>
      <c r="O170" s="758">
        <v>9.0292256952225891</v>
      </c>
      <c r="P170" s="759">
        <v>21.3</v>
      </c>
      <c r="S170" s="762"/>
      <c r="T170" s="763"/>
      <c r="W170" s="762"/>
    </row>
    <row r="171" spans="14:23">
      <c r="N171" s="757">
        <v>43996</v>
      </c>
      <c r="O171" s="758">
        <v>10.349858273410712</v>
      </c>
      <c r="P171" s="759">
        <v>18.100000000000001</v>
      </c>
      <c r="S171" s="762"/>
      <c r="T171" s="763"/>
      <c r="W171" s="762"/>
    </row>
    <row r="172" spans="14:23">
      <c r="N172" s="757">
        <v>43997</v>
      </c>
      <c r="O172" s="758">
        <v>13.773280170963195</v>
      </c>
      <c r="P172" s="759">
        <v>17.600000000000001</v>
      </c>
      <c r="S172" s="762"/>
      <c r="T172" s="763"/>
      <c r="W172" s="762"/>
    </row>
    <row r="173" spans="14:23">
      <c r="N173" s="757">
        <v>43998</v>
      </c>
      <c r="O173" s="758">
        <v>14.109165992857674</v>
      </c>
      <c r="P173" s="759">
        <v>17.899999999999999</v>
      </c>
      <c r="S173" s="762"/>
      <c r="T173" s="763"/>
      <c r="W173" s="762"/>
    </row>
    <row r="174" spans="14:23">
      <c r="N174" s="757">
        <v>43999</v>
      </c>
      <c r="O174" s="758">
        <v>14.079206003337676</v>
      </c>
      <c r="P174" s="759">
        <v>18.5</v>
      </c>
      <c r="S174" s="762"/>
      <c r="T174" s="763"/>
      <c r="W174" s="762"/>
    </row>
    <row r="175" spans="14:23">
      <c r="N175" s="757">
        <v>44000</v>
      </c>
      <c r="O175" s="758">
        <v>14.449084165487609</v>
      </c>
      <c r="P175" s="759">
        <v>16.2</v>
      </c>
      <c r="S175" s="762"/>
      <c r="T175" s="763"/>
      <c r="W175" s="762"/>
    </row>
    <row r="176" spans="14:23">
      <c r="N176" s="757">
        <v>44001</v>
      </c>
      <c r="O176" s="758">
        <v>14.092901988982733</v>
      </c>
      <c r="P176" s="759">
        <v>15.3</v>
      </c>
      <c r="S176" s="762"/>
      <c r="T176" s="763"/>
      <c r="W176" s="762"/>
    </row>
    <row r="177" spans="14:23">
      <c r="N177" s="757">
        <v>44002</v>
      </c>
      <c r="O177" s="758">
        <v>12.489285497224991</v>
      </c>
      <c r="P177" s="759">
        <v>14.4</v>
      </c>
      <c r="S177" s="762"/>
      <c r="T177" s="763"/>
      <c r="W177" s="762"/>
    </row>
    <row r="178" spans="14:23">
      <c r="N178" s="757">
        <v>44003</v>
      </c>
      <c r="O178" s="758">
        <v>12.049809143984039</v>
      </c>
      <c r="P178" s="759">
        <v>15.6</v>
      </c>
      <c r="S178" s="762"/>
      <c r="T178" s="763"/>
      <c r="W178" s="762"/>
    </row>
    <row r="179" spans="14:23">
      <c r="N179" s="757">
        <v>44004</v>
      </c>
      <c r="O179" s="758">
        <v>14.832133826330706</v>
      </c>
      <c r="P179" s="759">
        <v>18.399999999999999</v>
      </c>
      <c r="S179" s="762"/>
      <c r="T179" s="763"/>
      <c r="W179" s="762"/>
    </row>
    <row r="180" spans="14:23">
      <c r="N180" s="757">
        <v>44005</v>
      </c>
      <c r="O180" s="758">
        <v>14.76374107708283</v>
      </c>
      <c r="P180" s="759">
        <v>17</v>
      </c>
      <c r="S180" s="762"/>
      <c r="T180" s="763"/>
      <c r="W180" s="762"/>
    </row>
    <row r="181" spans="14:23">
      <c r="N181" s="757">
        <v>44006</v>
      </c>
      <c r="O181" s="758">
        <v>14.908896813097279</v>
      </c>
      <c r="P181" s="759">
        <v>15.2</v>
      </c>
      <c r="S181" s="762"/>
      <c r="T181" s="763"/>
      <c r="W181" s="762"/>
    </row>
    <row r="182" spans="14:23">
      <c r="N182" s="757">
        <v>44007</v>
      </c>
      <c r="O182" s="758">
        <v>14.387223283011906</v>
      </c>
      <c r="P182" s="759">
        <v>17.7</v>
      </c>
      <c r="S182" s="762"/>
      <c r="T182" s="763"/>
      <c r="W182" s="762"/>
    </row>
    <row r="183" spans="14:23">
      <c r="N183" s="757">
        <v>44008</v>
      </c>
      <c r="O183" s="758">
        <v>13.487935486125792</v>
      </c>
      <c r="P183" s="759">
        <v>17.8</v>
      </c>
      <c r="S183" s="762"/>
      <c r="T183" s="763"/>
      <c r="W183" s="762"/>
    </row>
    <row r="184" spans="14:23">
      <c r="N184" s="757">
        <v>44009</v>
      </c>
      <c r="O184" s="758">
        <v>10.967989321872693</v>
      </c>
      <c r="P184" s="759">
        <v>21.2</v>
      </c>
      <c r="S184" s="762"/>
      <c r="T184" s="763"/>
      <c r="W184" s="762"/>
    </row>
    <row r="185" spans="14:23">
      <c r="N185" s="757">
        <v>44010</v>
      </c>
      <c r="O185" s="758">
        <v>10.485695713215907</v>
      </c>
      <c r="P185" s="759">
        <v>21.9</v>
      </c>
      <c r="S185" s="762"/>
      <c r="T185" s="763"/>
      <c r="W185" s="762"/>
    </row>
    <row r="186" spans="14:23">
      <c r="N186" s="757">
        <v>44011</v>
      </c>
      <c r="O186" s="758">
        <v>14.2264579276343</v>
      </c>
      <c r="P186" s="759">
        <v>15.9</v>
      </c>
      <c r="S186" s="762"/>
      <c r="T186" s="763"/>
      <c r="W186" s="762"/>
    </row>
    <row r="187" spans="14:23">
      <c r="N187" s="757">
        <v>44012</v>
      </c>
      <c r="O187" s="758">
        <v>14.417224475961094</v>
      </c>
      <c r="P187" s="759">
        <v>18.3</v>
      </c>
      <c r="S187" s="762"/>
      <c r="T187" s="763"/>
      <c r="W187" s="762"/>
    </row>
    <row r="188" spans="14:23">
      <c r="N188" s="757">
        <v>44013</v>
      </c>
      <c r="O188" s="758">
        <v>14.373215285791376</v>
      </c>
      <c r="P188" s="759">
        <v>22.4</v>
      </c>
      <c r="S188" s="762"/>
      <c r="T188" s="763"/>
      <c r="W188" s="762"/>
    </row>
    <row r="189" spans="14:23">
      <c r="N189" s="757">
        <v>44014</v>
      </c>
      <c r="O189" s="758">
        <v>14.428239902132713</v>
      </c>
      <c r="P189" s="759">
        <v>19.2</v>
      </c>
      <c r="S189" s="762"/>
      <c r="T189" s="763"/>
      <c r="W189" s="762"/>
    </row>
    <row r="190" spans="14:23">
      <c r="N190" s="757">
        <v>44015</v>
      </c>
      <c r="O190" s="758">
        <v>14.131826771706319</v>
      </c>
      <c r="P190" s="759">
        <v>16.899999999999999</v>
      </c>
      <c r="S190" s="762"/>
      <c r="T190" s="763"/>
      <c r="W190" s="762"/>
    </row>
    <row r="191" spans="14:23">
      <c r="N191" s="757">
        <v>44016</v>
      </c>
      <c r="O191" s="758">
        <v>11.168379475558597</v>
      </c>
      <c r="P191" s="759">
        <v>18.7</v>
      </c>
      <c r="S191" s="762"/>
      <c r="T191" s="763"/>
      <c r="W191" s="762"/>
    </row>
    <row r="192" spans="14:23">
      <c r="N192" s="757">
        <v>44017</v>
      </c>
      <c r="O192" s="758">
        <v>8.6922619126193883</v>
      </c>
      <c r="P192" s="759">
        <v>21.3</v>
      </c>
      <c r="S192" s="762"/>
      <c r="T192" s="763"/>
      <c r="W192" s="762"/>
    </row>
    <row r="193" spans="14:23">
      <c r="N193" s="757">
        <v>44018</v>
      </c>
      <c r="O193" s="758">
        <v>12.825339041290221</v>
      </c>
      <c r="P193" s="759">
        <v>18.100000000000001</v>
      </c>
      <c r="S193" s="762"/>
      <c r="T193" s="763"/>
      <c r="W193" s="762"/>
    </row>
    <row r="194" spans="14:23">
      <c r="N194" s="757">
        <v>44019</v>
      </c>
      <c r="O194" s="758">
        <v>14.802880148992411</v>
      </c>
      <c r="P194" s="759">
        <v>13.7</v>
      </c>
      <c r="S194" s="762"/>
      <c r="T194" s="763"/>
      <c r="W194" s="762"/>
    </row>
    <row r="195" spans="14:23">
      <c r="N195" s="757">
        <v>44020</v>
      </c>
      <c r="O195" s="758">
        <v>15.07466750678574</v>
      </c>
      <c r="P195" s="759">
        <v>14.4</v>
      </c>
      <c r="S195" s="762"/>
      <c r="T195" s="763"/>
      <c r="W195" s="762"/>
    </row>
    <row r="196" spans="14:23">
      <c r="N196" s="757">
        <v>44021</v>
      </c>
      <c r="O196" s="758">
        <v>14.629867548115312</v>
      </c>
      <c r="P196" s="759">
        <v>18.2</v>
      </c>
      <c r="S196" s="762"/>
      <c r="T196" s="763"/>
      <c r="W196" s="762"/>
    </row>
    <row r="197" spans="14:23">
      <c r="N197" s="757">
        <v>44022</v>
      </c>
      <c r="O197" s="758">
        <v>13.387810018926007</v>
      </c>
      <c r="P197" s="759">
        <v>22.5</v>
      </c>
      <c r="S197" s="762"/>
      <c r="T197" s="763"/>
      <c r="W197" s="762"/>
    </row>
    <row r="198" spans="14:23">
      <c r="N198" s="757">
        <v>44023</v>
      </c>
      <c r="O198" s="758">
        <v>12.721495757648821</v>
      </c>
      <c r="P198" s="759">
        <v>12.7</v>
      </c>
      <c r="S198" s="762"/>
      <c r="T198" s="763"/>
      <c r="W198" s="762"/>
    </row>
    <row r="199" spans="14:23">
      <c r="N199" s="757">
        <v>44024</v>
      </c>
      <c r="O199" s="758">
        <v>12.323290142353262</v>
      </c>
      <c r="P199" s="759">
        <v>14</v>
      </c>
      <c r="S199" s="762"/>
      <c r="T199" s="763"/>
      <c r="W199" s="762"/>
    </row>
    <row r="200" spans="14:23">
      <c r="N200" s="757">
        <v>44025</v>
      </c>
      <c r="O200" s="758">
        <v>14.347435753267543</v>
      </c>
      <c r="P200" s="759">
        <v>15</v>
      </c>
      <c r="S200" s="762"/>
      <c r="T200" s="763"/>
      <c r="W200" s="762"/>
    </row>
    <row r="201" spans="14:23">
      <c r="N201" s="757">
        <v>44026</v>
      </c>
      <c r="O201" s="758">
        <v>13.864376229766851</v>
      </c>
      <c r="P201" s="759">
        <v>16.7</v>
      </c>
      <c r="S201" s="762"/>
      <c r="T201" s="763"/>
      <c r="W201" s="762"/>
    </row>
    <row r="202" spans="14:23">
      <c r="N202" s="757">
        <v>44027</v>
      </c>
      <c r="O202" s="758">
        <v>13.940497858851161</v>
      </c>
      <c r="P202" s="759">
        <v>17.100000000000001</v>
      </c>
      <c r="S202" s="762"/>
      <c r="T202" s="763"/>
      <c r="W202" s="762"/>
    </row>
    <row r="203" spans="14:23">
      <c r="N203" s="757">
        <v>44028</v>
      </c>
      <c r="O203" s="758">
        <v>14.526389243547664</v>
      </c>
      <c r="P203" s="759">
        <v>14.2</v>
      </c>
      <c r="S203" s="762"/>
      <c r="T203" s="763"/>
      <c r="W203" s="762"/>
    </row>
    <row r="204" spans="14:23">
      <c r="N204" s="757">
        <v>44029</v>
      </c>
      <c r="O204" s="758">
        <v>13.976978104069023</v>
      </c>
      <c r="P204" s="759">
        <v>14.2</v>
      </c>
      <c r="S204" s="762"/>
      <c r="T204" s="763"/>
      <c r="W204" s="762"/>
    </row>
    <row r="205" spans="14:23">
      <c r="N205" s="757">
        <v>44030</v>
      </c>
      <c r="O205" s="758">
        <v>11.994356461784303</v>
      </c>
      <c r="P205" s="759">
        <v>16.600000000000001</v>
      </c>
      <c r="S205" s="762"/>
      <c r="T205" s="763"/>
      <c r="W205" s="762"/>
    </row>
    <row r="206" spans="14:23">
      <c r="N206" s="757">
        <v>44031</v>
      </c>
      <c r="O206" s="758">
        <v>10.758090903126158</v>
      </c>
      <c r="P206" s="759">
        <v>18.5</v>
      </c>
      <c r="S206" s="762"/>
      <c r="T206" s="763"/>
      <c r="W206" s="762"/>
    </row>
    <row r="207" spans="14:23">
      <c r="N207" s="757">
        <v>44032</v>
      </c>
      <c r="O207" s="758">
        <v>14.27319430250056</v>
      </c>
      <c r="P207" s="759">
        <v>19.8</v>
      </c>
      <c r="S207" s="762"/>
      <c r="T207" s="763"/>
      <c r="W207" s="762"/>
    </row>
    <row r="208" spans="14:23">
      <c r="N208" s="757">
        <v>44033</v>
      </c>
      <c r="O208" s="758">
        <v>14.723877508559745</v>
      </c>
      <c r="P208" s="759">
        <v>18</v>
      </c>
      <c r="S208" s="762"/>
      <c r="T208" s="763"/>
      <c r="W208" s="762"/>
    </row>
    <row r="209" spans="14:23">
      <c r="N209" s="757">
        <v>44034</v>
      </c>
      <c r="O209" s="758">
        <v>14.92349647382799</v>
      </c>
      <c r="P209" s="759">
        <v>17.600000000000001</v>
      </c>
      <c r="S209" s="762"/>
      <c r="T209" s="763"/>
      <c r="W209" s="762"/>
    </row>
    <row r="210" spans="14:23">
      <c r="N210" s="757">
        <v>44035</v>
      </c>
      <c r="O210" s="758">
        <v>14.427942043081744</v>
      </c>
      <c r="P210" s="759">
        <v>17.899999999999999</v>
      </c>
      <c r="S210" s="762"/>
      <c r="T210" s="763"/>
      <c r="W210" s="762"/>
    </row>
    <row r="211" spans="14:23">
      <c r="N211" s="757">
        <v>44036</v>
      </c>
      <c r="O211" s="758">
        <v>13.541138310048497</v>
      </c>
      <c r="P211" s="759">
        <v>19.3</v>
      </c>
      <c r="S211" s="762"/>
      <c r="T211" s="763"/>
      <c r="W211" s="762"/>
    </row>
    <row r="212" spans="14:23">
      <c r="N212" s="757">
        <v>44037</v>
      </c>
      <c r="O212" s="758">
        <v>11.972126730552461</v>
      </c>
      <c r="P212" s="759">
        <v>19.600000000000001</v>
      </c>
      <c r="S212" s="762"/>
      <c r="T212" s="763"/>
      <c r="W212" s="762"/>
    </row>
    <row r="213" spans="14:23">
      <c r="N213" s="757">
        <v>44038</v>
      </c>
      <c r="O213" s="758">
        <v>12.228826134430125</v>
      </c>
      <c r="P213" s="759">
        <v>18.399999999999999</v>
      </c>
      <c r="S213" s="762"/>
      <c r="T213" s="763"/>
      <c r="W213" s="762"/>
    </row>
    <row r="214" spans="14:23">
      <c r="N214" s="757">
        <v>44039</v>
      </c>
      <c r="O214" s="758">
        <v>13.257881887396978</v>
      </c>
      <c r="P214" s="759">
        <v>19.8</v>
      </c>
      <c r="S214" s="762"/>
      <c r="T214" s="763"/>
      <c r="W214" s="762"/>
    </row>
    <row r="215" spans="14:23">
      <c r="N215" s="757">
        <v>44040</v>
      </c>
      <c r="O215" s="758">
        <v>13.329090957965054</v>
      </c>
      <c r="P215" s="759">
        <v>22.5</v>
      </c>
      <c r="S215" s="762"/>
      <c r="T215" s="763"/>
      <c r="W215" s="762"/>
    </row>
    <row r="216" spans="14:23">
      <c r="N216" s="757">
        <v>44041</v>
      </c>
      <c r="O216" s="758">
        <v>13.480661572550867</v>
      </c>
      <c r="P216" s="759">
        <v>19.600000000000001</v>
      </c>
      <c r="S216" s="762"/>
      <c r="T216" s="763"/>
      <c r="W216" s="762"/>
    </row>
    <row r="217" spans="14:23">
      <c r="N217" s="757">
        <v>44042</v>
      </c>
      <c r="O217" s="758">
        <v>13.325009840495271</v>
      </c>
      <c r="P217" s="759">
        <v>20</v>
      </c>
      <c r="S217" s="762"/>
      <c r="T217" s="763"/>
      <c r="W217" s="762"/>
    </row>
    <row r="218" spans="14:23">
      <c r="N218" s="757">
        <v>44043</v>
      </c>
      <c r="O218" s="758">
        <v>12.73626498191088</v>
      </c>
      <c r="P218" s="759">
        <v>20.399999999999999</v>
      </c>
      <c r="S218" s="762"/>
      <c r="T218" s="763"/>
      <c r="W218" s="762"/>
    </row>
    <row r="219" spans="14:23">
      <c r="N219" s="757">
        <v>44044</v>
      </c>
      <c r="O219" s="758">
        <v>11.658982231680165</v>
      </c>
      <c r="P219" s="759">
        <v>20.8</v>
      </c>
      <c r="S219" s="762"/>
      <c r="T219" s="763"/>
      <c r="W219" s="762"/>
    </row>
    <row r="220" spans="14:23">
      <c r="N220" s="757">
        <v>44045</v>
      </c>
      <c r="O220" s="758">
        <v>12.359055600061266</v>
      </c>
      <c r="P220" s="759">
        <v>19.5</v>
      </c>
      <c r="S220" s="762"/>
      <c r="T220" s="763"/>
      <c r="W220" s="762"/>
    </row>
    <row r="221" spans="14:23">
      <c r="N221" s="757">
        <v>44046</v>
      </c>
      <c r="O221" s="758">
        <v>13.903784759433906</v>
      </c>
      <c r="P221" s="759">
        <v>16.100000000000001</v>
      </c>
      <c r="S221" s="762"/>
      <c r="T221" s="763"/>
      <c r="W221" s="762"/>
    </row>
    <row r="222" spans="14:23">
      <c r="N222" s="757">
        <v>44047</v>
      </c>
      <c r="O222" s="758">
        <v>14.557932931481263</v>
      </c>
      <c r="P222" s="759">
        <v>13.6</v>
      </c>
      <c r="S222" s="762"/>
      <c r="T222" s="763"/>
      <c r="W222" s="762"/>
    </row>
    <row r="223" spans="14:23">
      <c r="N223" s="757">
        <v>44048</v>
      </c>
      <c r="O223" s="758">
        <v>14.822047452458568</v>
      </c>
      <c r="P223" s="759">
        <v>16.3</v>
      </c>
      <c r="S223" s="762"/>
      <c r="T223" s="763"/>
      <c r="W223" s="762"/>
    </row>
    <row r="224" spans="14:23">
      <c r="N224" s="757">
        <v>44049</v>
      </c>
      <c r="O224" s="758">
        <v>14.475951960923192</v>
      </c>
      <c r="P224" s="759">
        <v>19.399999999999999</v>
      </c>
      <c r="S224" s="762"/>
      <c r="T224" s="763"/>
      <c r="W224" s="762"/>
    </row>
    <row r="225" spans="14:23">
      <c r="N225" s="757">
        <v>44050</v>
      </c>
      <c r="O225" s="758">
        <v>13.830164278403279</v>
      </c>
      <c r="P225" s="759">
        <v>21.9</v>
      </c>
      <c r="S225" s="762"/>
      <c r="T225" s="763"/>
      <c r="W225" s="762"/>
    </row>
    <row r="226" spans="14:23">
      <c r="N226" s="757">
        <v>44051</v>
      </c>
      <c r="O226" s="758">
        <v>11.358339457693599</v>
      </c>
      <c r="P226" s="759">
        <v>22.6</v>
      </c>
      <c r="S226" s="762"/>
      <c r="T226" s="763"/>
      <c r="W226" s="762"/>
    </row>
    <row r="227" spans="14:23">
      <c r="N227" s="757">
        <v>44052</v>
      </c>
      <c r="O227" s="758">
        <v>11.257424595947745</v>
      </c>
      <c r="P227" s="759">
        <v>23.1</v>
      </c>
      <c r="S227" s="762"/>
      <c r="T227" s="763"/>
      <c r="W227" s="762"/>
    </row>
    <row r="228" spans="14:23">
      <c r="N228" s="757">
        <v>44053</v>
      </c>
      <c r="O228" s="758">
        <v>14.324886314860246</v>
      </c>
      <c r="P228" s="759">
        <v>21.7</v>
      </c>
      <c r="S228" s="762"/>
      <c r="T228" s="763"/>
      <c r="W228" s="762"/>
    </row>
    <row r="229" spans="14:23">
      <c r="N229" s="757">
        <v>44054</v>
      </c>
      <c r="O229" s="758">
        <v>14.334402878351659</v>
      </c>
      <c r="P229" s="759">
        <v>21.3</v>
      </c>
      <c r="S229" s="762"/>
      <c r="T229" s="763"/>
      <c r="W229" s="762"/>
    </row>
    <row r="230" spans="14:23">
      <c r="N230" s="757">
        <v>44055</v>
      </c>
      <c r="O230" s="758">
        <v>14.108019664811101</v>
      </c>
      <c r="P230" s="759">
        <v>21.8</v>
      </c>
      <c r="S230" s="762"/>
      <c r="T230" s="763"/>
      <c r="W230" s="762"/>
    </row>
    <row r="231" spans="14:23">
      <c r="N231" s="757">
        <v>44056</v>
      </c>
      <c r="O231" s="758">
        <v>14.033650581559138</v>
      </c>
      <c r="P231" s="759">
        <v>22.6</v>
      </c>
      <c r="S231" s="762"/>
      <c r="T231" s="763"/>
      <c r="W231" s="762"/>
    </row>
    <row r="232" spans="14:23">
      <c r="N232" s="757">
        <v>44057</v>
      </c>
      <c r="O232" s="758">
        <v>13.60946168676683</v>
      </c>
      <c r="P232" s="759">
        <v>20</v>
      </c>
      <c r="S232" s="762"/>
      <c r="T232" s="763"/>
      <c r="W232" s="762"/>
    </row>
    <row r="233" spans="14:23">
      <c r="N233" s="757">
        <v>44058</v>
      </c>
      <c r="O233" s="758">
        <v>12.389861277057211</v>
      </c>
      <c r="P233" s="759">
        <v>19.7</v>
      </c>
      <c r="S233" s="762"/>
      <c r="T233" s="763"/>
      <c r="W233" s="762"/>
    </row>
    <row r="234" spans="14:23">
      <c r="N234" s="757">
        <v>44059</v>
      </c>
      <c r="O234" s="758">
        <v>11.503234298880706</v>
      </c>
      <c r="P234" s="759">
        <v>19.899999999999999</v>
      </c>
      <c r="S234" s="762"/>
      <c r="T234" s="763"/>
      <c r="W234" s="762"/>
    </row>
    <row r="235" spans="14:23">
      <c r="N235" s="757">
        <v>44060</v>
      </c>
      <c r="O235" s="758">
        <v>14.43830405961347</v>
      </c>
      <c r="P235" s="759">
        <v>19.8</v>
      </c>
      <c r="S235" s="762"/>
      <c r="T235" s="763"/>
      <c r="W235" s="762"/>
    </row>
    <row r="236" spans="14:23">
      <c r="N236" s="757">
        <v>44061</v>
      </c>
      <c r="O236" s="758">
        <v>14.538626172914988</v>
      </c>
      <c r="P236" s="759">
        <v>18.100000000000001</v>
      </c>
      <c r="S236" s="762"/>
      <c r="T236" s="763"/>
      <c r="W236" s="762"/>
    </row>
    <row r="237" spans="14:23">
      <c r="N237" s="757">
        <v>44062</v>
      </c>
      <c r="O237" s="758">
        <v>15.061868201830451</v>
      </c>
      <c r="P237" s="759">
        <v>17.5</v>
      </c>
      <c r="S237" s="762"/>
      <c r="T237" s="763"/>
      <c r="W237" s="762"/>
    </row>
    <row r="238" spans="14:23">
      <c r="N238" s="757">
        <v>44063</v>
      </c>
      <c r="O238" s="758">
        <v>14.480072664047761</v>
      </c>
      <c r="P238" s="759">
        <v>19.7</v>
      </c>
      <c r="S238" s="762"/>
      <c r="T238" s="763"/>
      <c r="W238" s="762"/>
    </row>
    <row r="239" spans="14:23">
      <c r="N239" s="757">
        <v>44064</v>
      </c>
      <c r="O239" s="758">
        <v>12.919945881269294</v>
      </c>
      <c r="P239" s="759">
        <v>23.1</v>
      </c>
      <c r="S239" s="762"/>
      <c r="T239" s="763"/>
      <c r="W239" s="762"/>
    </row>
    <row r="240" spans="14:23">
      <c r="N240" s="757">
        <v>44065</v>
      </c>
      <c r="O240" s="758">
        <v>9.3085948879308251</v>
      </c>
      <c r="P240" s="759">
        <v>20.3</v>
      </c>
      <c r="S240" s="762"/>
      <c r="T240" s="763"/>
      <c r="W240" s="762"/>
    </row>
    <row r="241" spans="14:23">
      <c r="N241" s="757">
        <v>44066</v>
      </c>
      <c r="O241" s="758">
        <v>9.9709213862522379</v>
      </c>
      <c r="P241" s="759">
        <v>17.899999999999999</v>
      </c>
      <c r="S241" s="762"/>
      <c r="T241" s="763"/>
      <c r="W241" s="762"/>
    </row>
    <row r="242" spans="14:23">
      <c r="N242" s="757">
        <v>44067</v>
      </c>
      <c r="O242" s="758">
        <v>12.073745280393624</v>
      </c>
      <c r="P242" s="759">
        <v>16.399999999999999</v>
      </c>
      <c r="S242" s="762"/>
      <c r="T242" s="763"/>
      <c r="W242" s="762"/>
    </row>
    <row r="243" spans="14:23">
      <c r="N243" s="757">
        <v>44068</v>
      </c>
      <c r="O243" s="758">
        <v>12.547975164092891</v>
      </c>
      <c r="P243" s="759">
        <v>16.5</v>
      </c>
      <c r="S243" s="762"/>
      <c r="T243" s="763"/>
      <c r="W243" s="762"/>
    </row>
    <row r="244" spans="14:23">
      <c r="N244" s="757">
        <v>44069</v>
      </c>
      <c r="O244" s="758">
        <v>12.606711167164518</v>
      </c>
      <c r="P244" s="759">
        <v>20.100000000000001</v>
      </c>
      <c r="S244" s="762"/>
      <c r="T244" s="763"/>
      <c r="W244" s="762"/>
    </row>
    <row r="245" spans="14:23">
      <c r="N245" s="757">
        <v>44070</v>
      </c>
      <c r="O245" s="758">
        <v>13.169493831828543</v>
      </c>
      <c r="P245" s="759">
        <v>15</v>
      </c>
      <c r="S245" s="762"/>
      <c r="T245" s="763"/>
      <c r="W245" s="762"/>
    </row>
    <row r="246" spans="14:23">
      <c r="N246" s="757">
        <v>44071</v>
      </c>
      <c r="O246" s="758">
        <v>12.215523586799378</v>
      </c>
      <c r="P246" s="759">
        <v>17.899999999999999</v>
      </c>
      <c r="S246" s="762"/>
      <c r="T246" s="763"/>
      <c r="W246" s="762"/>
    </row>
    <row r="247" spans="14:23">
      <c r="N247" s="757">
        <v>44072</v>
      </c>
      <c r="O247" s="758">
        <v>10.689673310244817</v>
      </c>
      <c r="P247" s="759">
        <v>16.600000000000001</v>
      </c>
      <c r="S247" s="762"/>
      <c r="T247" s="763"/>
      <c r="W247" s="762"/>
    </row>
    <row r="248" spans="14:23">
      <c r="N248" s="757">
        <v>44073</v>
      </c>
      <c r="O248" s="758">
        <v>11.265605274980258</v>
      </c>
      <c r="P248" s="759">
        <v>17</v>
      </c>
      <c r="S248" s="762"/>
      <c r="T248" s="763"/>
      <c r="W248" s="762"/>
    </row>
    <row r="249" spans="14:23">
      <c r="N249" s="757">
        <v>44074</v>
      </c>
      <c r="O249" s="758">
        <v>13.349879569840425</v>
      </c>
      <c r="P249" s="759">
        <v>14.3</v>
      </c>
      <c r="S249" s="762"/>
      <c r="T249" s="763"/>
      <c r="W249" s="762"/>
    </row>
    <row r="250" spans="14:23">
      <c r="N250" s="757">
        <v>44075</v>
      </c>
      <c r="O250" s="758">
        <v>13.954029272279781</v>
      </c>
      <c r="P250" s="759">
        <v>11.9</v>
      </c>
      <c r="S250" s="762"/>
      <c r="T250" s="763"/>
      <c r="W250" s="762"/>
    </row>
    <row r="251" spans="14:23">
      <c r="N251" s="757">
        <v>44076</v>
      </c>
      <c r="O251" s="758">
        <v>14.309371259427483</v>
      </c>
      <c r="P251" s="759">
        <v>12.2</v>
      </c>
      <c r="S251" s="762"/>
      <c r="T251" s="763"/>
      <c r="W251" s="762"/>
    </row>
    <row r="252" spans="14:23">
      <c r="N252" s="757">
        <v>44077</v>
      </c>
      <c r="O252" s="758">
        <v>13.004857554197118</v>
      </c>
      <c r="P252" s="759">
        <v>14</v>
      </c>
      <c r="S252" s="762"/>
      <c r="T252" s="763"/>
      <c r="W252" s="762"/>
    </row>
    <row r="253" spans="14:23">
      <c r="N253" s="757">
        <v>44078</v>
      </c>
      <c r="O253" s="758">
        <v>12.501080233505133</v>
      </c>
      <c r="P253" s="759">
        <v>17.600000000000001</v>
      </c>
      <c r="S253" s="762"/>
      <c r="T253" s="763"/>
      <c r="W253" s="762"/>
    </row>
    <row r="254" spans="14:23">
      <c r="N254" s="757">
        <v>44079</v>
      </c>
      <c r="O254" s="758">
        <v>10.290826239385819</v>
      </c>
      <c r="P254" s="759">
        <v>18.5</v>
      </c>
      <c r="S254" s="762"/>
      <c r="T254" s="763"/>
      <c r="W254" s="762"/>
    </row>
    <row r="255" spans="14:23">
      <c r="N255" s="757">
        <v>44080</v>
      </c>
      <c r="O255" s="758">
        <v>11.015693956689104</v>
      </c>
      <c r="P255" s="759">
        <v>14.6</v>
      </c>
      <c r="S255" s="762"/>
      <c r="T255" s="763"/>
      <c r="W255" s="762"/>
    </row>
    <row r="256" spans="14:23">
      <c r="N256" s="757">
        <v>44081</v>
      </c>
      <c r="O256" s="758">
        <v>13.074098111432081</v>
      </c>
      <c r="P256" s="759">
        <v>12.8</v>
      </c>
      <c r="S256" s="762"/>
      <c r="T256" s="763"/>
      <c r="W256" s="762"/>
    </row>
    <row r="257" spans="14:23">
      <c r="N257" s="757">
        <v>44082</v>
      </c>
      <c r="O257" s="758">
        <v>13.3721374196512</v>
      </c>
      <c r="P257" s="759">
        <v>14.2</v>
      </c>
      <c r="S257" s="762"/>
      <c r="T257" s="763"/>
      <c r="W257" s="762"/>
    </row>
    <row r="258" spans="14:23">
      <c r="N258" s="757">
        <v>44083</v>
      </c>
      <c r="O258" s="758">
        <v>12.867029657244887</v>
      </c>
      <c r="P258" s="759">
        <v>16.5</v>
      </c>
      <c r="S258" s="762"/>
      <c r="T258" s="763"/>
      <c r="W258" s="762"/>
    </row>
    <row r="259" spans="14:23">
      <c r="N259" s="757">
        <v>44084</v>
      </c>
      <c r="O259" s="758">
        <v>13.157969561019939</v>
      </c>
      <c r="P259" s="759">
        <v>14.7</v>
      </c>
      <c r="S259" s="762"/>
      <c r="T259" s="763"/>
      <c r="W259" s="762"/>
    </row>
    <row r="260" spans="14:23">
      <c r="N260" s="757">
        <v>44085</v>
      </c>
      <c r="O260" s="758">
        <v>12.459739104589598</v>
      </c>
      <c r="P260" s="759">
        <v>15.3</v>
      </c>
      <c r="S260" s="762"/>
      <c r="T260" s="763"/>
      <c r="W260" s="762"/>
    </row>
    <row r="261" spans="14:23">
      <c r="N261" s="757">
        <v>44086</v>
      </c>
      <c r="O261" s="758">
        <v>10.490887766780462</v>
      </c>
      <c r="P261" s="759">
        <v>17.100000000000001</v>
      </c>
      <c r="S261" s="762"/>
      <c r="T261" s="763"/>
      <c r="W261" s="762"/>
    </row>
    <row r="262" spans="14:23">
      <c r="N262" s="757">
        <v>44087</v>
      </c>
      <c r="O262" s="758">
        <v>10.68967610763986</v>
      </c>
      <c r="P262" s="759">
        <v>17.8</v>
      </c>
      <c r="S262" s="762"/>
      <c r="T262" s="763"/>
      <c r="W262" s="762"/>
    </row>
    <row r="263" spans="14:23">
      <c r="N263" s="757">
        <v>44088</v>
      </c>
      <c r="O263" s="758">
        <v>12.498675432205014</v>
      </c>
      <c r="P263" s="759">
        <v>19</v>
      </c>
      <c r="S263" s="762"/>
      <c r="T263" s="763"/>
      <c r="W263" s="762"/>
    </row>
    <row r="264" spans="14:23">
      <c r="N264" s="757">
        <v>44089</v>
      </c>
      <c r="O264" s="758">
        <v>12.648676762189814</v>
      </c>
      <c r="P264" s="759">
        <v>19.899999999999999</v>
      </c>
      <c r="S264" s="762"/>
      <c r="T264" s="763"/>
      <c r="W264" s="762"/>
    </row>
    <row r="265" spans="14:23">
      <c r="N265" s="757">
        <v>44090</v>
      </c>
      <c r="O265" s="758">
        <v>12.607207675353424</v>
      </c>
      <c r="P265" s="759">
        <v>19.600000000000001</v>
      </c>
      <c r="S265" s="762"/>
      <c r="T265" s="763"/>
      <c r="W265" s="762"/>
    </row>
    <row r="266" spans="14:23">
      <c r="N266" s="757">
        <v>44091</v>
      </c>
      <c r="O266" s="758">
        <v>13.233522068870389</v>
      </c>
      <c r="P266" s="759">
        <v>13.5</v>
      </c>
      <c r="S266" s="762"/>
      <c r="T266" s="763"/>
      <c r="W266" s="762"/>
    </row>
    <row r="267" spans="14:23">
      <c r="N267" s="757">
        <v>44092</v>
      </c>
      <c r="O267" s="758">
        <v>13.420225363539513</v>
      </c>
      <c r="P267" s="759">
        <v>10.7</v>
      </c>
      <c r="S267" s="762"/>
      <c r="T267" s="763"/>
      <c r="W267" s="762"/>
    </row>
    <row r="268" spans="14:23">
      <c r="N268" s="757">
        <v>44093</v>
      </c>
      <c r="O268" s="758">
        <v>11.773584409978172</v>
      </c>
      <c r="P268" s="759">
        <v>12.2</v>
      </c>
      <c r="S268" s="762"/>
      <c r="T268" s="763"/>
      <c r="W268" s="762"/>
    </row>
    <row r="269" spans="14:23">
      <c r="N269" s="757">
        <v>44094</v>
      </c>
      <c r="O269" s="758">
        <v>12.155418181871116</v>
      </c>
      <c r="P269" s="759">
        <v>13.2</v>
      </c>
      <c r="S269" s="762"/>
      <c r="T269" s="763"/>
      <c r="W269" s="762"/>
    </row>
    <row r="270" spans="14:23">
      <c r="N270" s="757">
        <v>44095</v>
      </c>
      <c r="O270" s="758">
        <v>13.725836255736496</v>
      </c>
      <c r="P270" s="759">
        <v>14.6</v>
      </c>
      <c r="S270" s="762"/>
      <c r="T270" s="763"/>
      <c r="W270" s="762"/>
    </row>
    <row r="271" spans="14:23">
      <c r="N271" s="757">
        <v>44096</v>
      </c>
      <c r="O271" s="758">
        <v>13.923871704808779</v>
      </c>
      <c r="P271" s="759">
        <v>16.8</v>
      </c>
      <c r="S271" s="762"/>
      <c r="T271" s="763"/>
      <c r="W271" s="762"/>
    </row>
    <row r="272" spans="14:23">
      <c r="N272" s="757">
        <v>44097</v>
      </c>
      <c r="O272" s="758">
        <v>13.673035125562345</v>
      </c>
      <c r="P272" s="759">
        <v>16.3</v>
      </c>
      <c r="S272" s="762"/>
      <c r="T272" s="763"/>
      <c r="W272" s="762"/>
    </row>
    <row r="273" spans="14:23">
      <c r="N273" s="757">
        <v>44098</v>
      </c>
      <c r="O273" s="758">
        <v>13.390306543160236</v>
      </c>
      <c r="P273" s="759">
        <v>15.6</v>
      </c>
      <c r="S273" s="762"/>
      <c r="T273" s="763"/>
      <c r="W273" s="762"/>
    </row>
    <row r="274" spans="14:23">
      <c r="N274" s="757">
        <v>44099</v>
      </c>
      <c r="O274" s="758">
        <v>14.209216624999973</v>
      </c>
      <c r="P274" s="759">
        <v>12</v>
      </c>
      <c r="S274" s="762"/>
      <c r="T274" s="763"/>
      <c r="W274" s="762"/>
    </row>
    <row r="275" spans="14:23">
      <c r="N275" s="757">
        <v>44100</v>
      </c>
      <c r="O275" s="758">
        <v>15.565260226555477</v>
      </c>
      <c r="P275" s="759">
        <v>7</v>
      </c>
      <c r="S275" s="762"/>
      <c r="T275" s="763"/>
      <c r="W275" s="762"/>
    </row>
    <row r="276" spans="14:23">
      <c r="N276" s="757">
        <v>44101</v>
      </c>
      <c r="O276" s="758">
        <v>16.663788445294532</v>
      </c>
      <c r="P276" s="759">
        <v>7.5</v>
      </c>
      <c r="S276" s="762"/>
      <c r="T276" s="763"/>
      <c r="W276" s="762"/>
    </row>
    <row r="277" spans="14:23">
      <c r="N277" s="757">
        <v>44102</v>
      </c>
      <c r="O277" s="758">
        <v>20.484950665569144</v>
      </c>
      <c r="P277" s="759">
        <v>8.4</v>
      </c>
      <c r="S277" s="762"/>
      <c r="T277" s="763"/>
      <c r="W277" s="762"/>
    </row>
    <row r="278" spans="14:23">
      <c r="N278" s="757">
        <v>44103</v>
      </c>
      <c r="O278" s="758">
        <v>22.776439369566955</v>
      </c>
      <c r="P278" s="759">
        <v>10.4</v>
      </c>
      <c r="S278" s="762"/>
      <c r="T278" s="763"/>
      <c r="W278" s="762"/>
    </row>
    <row r="279" spans="14:23">
      <c r="N279" s="757">
        <v>44104</v>
      </c>
      <c r="O279" s="758">
        <v>22.180038363563959</v>
      </c>
      <c r="P279" s="759">
        <v>11</v>
      </c>
      <c r="S279" s="762"/>
      <c r="T279" s="763"/>
      <c r="W279" s="762"/>
    </row>
    <row r="280" spans="14:23">
      <c r="N280" s="757">
        <v>44105</v>
      </c>
      <c r="O280" s="758">
        <v>21.415869435940373</v>
      </c>
      <c r="P280" s="759">
        <v>11</v>
      </c>
      <c r="S280" s="762"/>
      <c r="T280" s="763"/>
      <c r="W280" s="762"/>
    </row>
    <row r="281" spans="14:23">
      <c r="N281" s="757">
        <v>44106</v>
      </c>
      <c r="O281" s="758">
        <v>18.929568671497428</v>
      </c>
      <c r="P281" s="759">
        <v>13.8</v>
      </c>
      <c r="S281" s="762"/>
      <c r="T281" s="763"/>
      <c r="W281" s="762"/>
    </row>
    <row r="282" spans="14:23">
      <c r="N282" s="757">
        <v>44107</v>
      </c>
      <c r="O282" s="758">
        <v>14.531356353143368</v>
      </c>
      <c r="P282" s="759">
        <v>16.7</v>
      </c>
      <c r="S282" s="762"/>
      <c r="T282" s="763"/>
      <c r="W282" s="762"/>
    </row>
    <row r="283" spans="14:23">
      <c r="N283" s="757">
        <v>44108</v>
      </c>
      <c r="O283" s="758">
        <v>15.592389274359066</v>
      </c>
      <c r="P283" s="759">
        <v>13</v>
      </c>
      <c r="S283" s="762"/>
      <c r="T283" s="763"/>
      <c r="W283" s="762"/>
    </row>
    <row r="284" spans="14:23">
      <c r="N284" s="757">
        <v>44109</v>
      </c>
      <c r="O284" s="758">
        <v>20.005829651667543</v>
      </c>
      <c r="P284" s="759">
        <v>10.6</v>
      </c>
      <c r="S284" s="762"/>
      <c r="T284" s="763"/>
      <c r="W284" s="762"/>
    </row>
    <row r="285" spans="14:23">
      <c r="N285" s="757">
        <v>44110</v>
      </c>
      <c r="O285" s="758">
        <v>20.368476119457029</v>
      </c>
      <c r="P285" s="759">
        <v>11.5</v>
      </c>
      <c r="S285" s="762"/>
      <c r="T285" s="763"/>
      <c r="W285" s="762"/>
    </row>
    <row r="286" spans="14:23">
      <c r="N286" s="757">
        <v>44111</v>
      </c>
      <c r="O286" s="758">
        <v>20.852071085001995</v>
      </c>
      <c r="P286" s="759">
        <v>10.8</v>
      </c>
      <c r="S286" s="762"/>
      <c r="T286" s="763"/>
      <c r="W286" s="762"/>
    </row>
    <row r="287" spans="14:23">
      <c r="N287" s="757">
        <v>44112</v>
      </c>
      <c r="O287" s="758">
        <v>20.556477501994561</v>
      </c>
      <c r="P287" s="759">
        <v>11.1</v>
      </c>
      <c r="S287" s="762"/>
      <c r="T287" s="763"/>
      <c r="W287" s="762"/>
    </row>
    <row r="288" spans="14:23">
      <c r="N288" s="757">
        <v>44113</v>
      </c>
      <c r="O288" s="758">
        <v>19.082061211646931</v>
      </c>
      <c r="P288" s="759">
        <v>12.5</v>
      </c>
      <c r="S288" s="762"/>
      <c r="T288" s="763"/>
      <c r="W288" s="762"/>
    </row>
    <row r="289" spans="14:23">
      <c r="N289" s="757">
        <v>44114</v>
      </c>
      <c r="O289" s="758">
        <v>18.389191544451602</v>
      </c>
      <c r="P289" s="759">
        <v>9.4</v>
      </c>
      <c r="S289" s="762"/>
      <c r="T289" s="763"/>
      <c r="W289" s="762"/>
    </row>
    <row r="290" spans="14:23">
      <c r="N290" s="757">
        <v>44115</v>
      </c>
      <c r="O290" s="758">
        <v>21.345726370714743</v>
      </c>
      <c r="P290" s="759">
        <v>6.4</v>
      </c>
      <c r="S290" s="762"/>
      <c r="T290" s="763"/>
      <c r="W290" s="762"/>
    </row>
    <row r="291" spans="14:23">
      <c r="N291" s="757">
        <v>44116</v>
      </c>
      <c r="O291" s="758">
        <v>26.197124723660149</v>
      </c>
      <c r="P291" s="759">
        <v>5.9</v>
      </c>
      <c r="S291" s="762"/>
      <c r="T291" s="763"/>
      <c r="W291" s="762"/>
    </row>
    <row r="292" spans="14:23">
      <c r="N292" s="757">
        <v>44117</v>
      </c>
      <c r="O292" s="758">
        <v>28.68629244618695</v>
      </c>
      <c r="P292" s="759">
        <v>5.4</v>
      </c>
      <c r="S292" s="762"/>
      <c r="T292" s="763"/>
      <c r="W292" s="762"/>
    </row>
    <row r="293" spans="14:23">
      <c r="N293" s="757">
        <v>44118</v>
      </c>
      <c r="O293" s="758">
        <v>29.367845291511333</v>
      </c>
      <c r="P293" s="759">
        <v>6.2</v>
      </c>
      <c r="S293" s="762"/>
      <c r="T293" s="763"/>
      <c r="W293" s="762"/>
    </row>
    <row r="294" spans="14:23">
      <c r="N294" s="757">
        <v>44119</v>
      </c>
      <c r="O294" s="758">
        <v>27.356850075511741</v>
      </c>
      <c r="P294" s="759">
        <v>8</v>
      </c>
      <c r="S294" s="762"/>
      <c r="T294" s="763"/>
      <c r="W294" s="762"/>
    </row>
    <row r="295" spans="14:23">
      <c r="N295" s="757">
        <v>44120</v>
      </c>
      <c r="O295" s="758">
        <v>27.54934829908742</v>
      </c>
      <c r="P295" s="759">
        <v>6.3</v>
      </c>
      <c r="S295" s="762"/>
      <c r="T295" s="763"/>
      <c r="W295" s="762"/>
    </row>
    <row r="296" spans="14:23">
      <c r="N296" s="757">
        <v>44121</v>
      </c>
      <c r="O296" s="758">
        <v>25.292203101062071</v>
      </c>
      <c r="P296" s="759">
        <v>5.6</v>
      </c>
      <c r="S296" s="762"/>
      <c r="T296" s="763"/>
      <c r="W296" s="762"/>
    </row>
    <row r="297" spans="14:23">
      <c r="N297" s="757">
        <v>44122</v>
      </c>
      <c r="O297" s="758">
        <v>24.998443321591026</v>
      </c>
      <c r="P297" s="759">
        <v>6.5</v>
      </c>
      <c r="S297" s="762"/>
      <c r="T297" s="763"/>
      <c r="W297" s="762"/>
    </row>
    <row r="298" spans="14:23">
      <c r="N298" s="757">
        <v>44123</v>
      </c>
      <c r="O298" s="758">
        <v>29.557108860021408</v>
      </c>
      <c r="P298" s="759">
        <v>6.1</v>
      </c>
      <c r="S298" s="762"/>
      <c r="T298" s="763"/>
      <c r="W298" s="762"/>
    </row>
    <row r="299" spans="14:23">
      <c r="N299" s="757">
        <v>44124</v>
      </c>
      <c r="O299" s="758">
        <v>27.98837866893621</v>
      </c>
      <c r="P299" s="759">
        <v>7.1</v>
      </c>
      <c r="S299" s="762"/>
      <c r="T299" s="763"/>
      <c r="W299" s="762"/>
    </row>
    <row r="300" spans="14:23">
      <c r="N300" s="757">
        <v>44125</v>
      </c>
      <c r="O300" s="758">
        <v>27.049531008126724</v>
      </c>
      <c r="P300" s="759">
        <v>8.4</v>
      </c>
      <c r="S300" s="762"/>
      <c r="T300" s="763"/>
      <c r="W300" s="762"/>
    </row>
    <row r="301" spans="14:23">
      <c r="N301" s="757">
        <v>44126</v>
      </c>
      <c r="O301" s="758">
        <v>26.194643213544023</v>
      </c>
      <c r="P301" s="759">
        <v>9.8000000000000007</v>
      </c>
      <c r="S301" s="762"/>
      <c r="T301" s="763"/>
      <c r="W301" s="762"/>
    </row>
    <row r="302" spans="14:23">
      <c r="N302" s="757">
        <v>44127</v>
      </c>
      <c r="O302" s="758">
        <v>24.330526924950068</v>
      </c>
      <c r="P302" s="759">
        <v>11.2</v>
      </c>
      <c r="S302" s="762"/>
      <c r="T302" s="763"/>
      <c r="W302" s="762"/>
    </row>
    <row r="303" spans="14:23">
      <c r="N303" s="757">
        <v>44128</v>
      </c>
      <c r="O303" s="758">
        <v>21.444778091824592</v>
      </c>
      <c r="P303" s="759">
        <v>10.5</v>
      </c>
      <c r="S303" s="762"/>
      <c r="T303" s="763"/>
      <c r="W303" s="762"/>
    </row>
    <row r="304" spans="14:23">
      <c r="N304" s="757">
        <v>44129</v>
      </c>
      <c r="O304" s="758">
        <v>21.369947943368516</v>
      </c>
      <c r="P304" s="759">
        <v>9.1999999999999993</v>
      </c>
      <c r="S304" s="762"/>
      <c r="T304" s="763"/>
      <c r="W304" s="762"/>
    </row>
    <row r="305" spans="14:23">
      <c r="N305" s="757">
        <v>44130</v>
      </c>
      <c r="O305" s="758">
        <v>24.380345835314436</v>
      </c>
      <c r="P305" s="759">
        <v>10.3</v>
      </c>
      <c r="S305" s="762"/>
      <c r="T305" s="763"/>
      <c r="W305" s="762"/>
    </row>
    <row r="306" spans="14:23">
      <c r="N306" s="757">
        <v>44131</v>
      </c>
      <c r="O306" s="758">
        <v>26.96553352355301</v>
      </c>
      <c r="P306" s="759">
        <v>7</v>
      </c>
      <c r="S306" s="762"/>
      <c r="T306" s="763"/>
      <c r="W306" s="762"/>
    </row>
    <row r="307" spans="14:23">
      <c r="N307" s="757">
        <v>44132</v>
      </c>
      <c r="O307" s="758">
        <v>24.915501062964768</v>
      </c>
      <c r="P307" s="759">
        <v>7.4</v>
      </c>
      <c r="S307" s="762"/>
      <c r="T307" s="763"/>
      <c r="W307" s="762"/>
    </row>
    <row r="308" spans="14:23">
      <c r="N308" s="757">
        <v>44133</v>
      </c>
      <c r="O308" s="758">
        <v>28.472071030251382</v>
      </c>
      <c r="P308" s="759">
        <v>6.7</v>
      </c>
      <c r="S308" s="762"/>
      <c r="T308" s="763"/>
      <c r="W308" s="762"/>
    </row>
    <row r="309" spans="14:23">
      <c r="N309" s="757">
        <v>44134</v>
      </c>
      <c r="O309" s="758">
        <v>26.845503471840253</v>
      </c>
      <c r="P309" s="759">
        <v>9.6</v>
      </c>
      <c r="S309" s="762"/>
      <c r="T309" s="763"/>
      <c r="W309" s="762"/>
    </row>
    <row r="310" spans="14:23">
      <c r="N310" s="757">
        <v>44135</v>
      </c>
      <c r="O310" s="758">
        <v>21.341400843852679</v>
      </c>
      <c r="P310" s="759">
        <v>10.3</v>
      </c>
      <c r="S310" s="762"/>
      <c r="T310" s="763"/>
      <c r="W310" s="762"/>
    </row>
    <row r="311" spans="14:23">
      <c r="N311" s="757">
        <v>44136</v>
      </c>
      <c r="O311" s="758">
        <v>22.69302494372533</v>
      </c>
      <c r="P311" s="759">
        <v>9.4</v>
      </c>
      <c r="S311" s="762"/>
      <c r="T311" s="763"/>
      <c r="W311" s="762"/>
    </row>
    <row r="312" spans="14:23">
      <c r="N312" s="757">
        <v>44137</v>
      </c>
      <c r="O312" s="758">
        <v>23.102757414561651</v>
      </c>
      <c r="P312" s="759">
        <v>13.8</v>
      </c>
      <c r="S312" s="762"/>
      <c r="T312" s="763"/>
      <c r="W312" s="762"/>
    </row>
    <row r="313" spans="14:23">
      <c r="N313" s="757">
        <v>44138</v>
      </c>
      <c r="O313" s="758">
        <v>25.238203022581061</v>
      </c>
      <c r="P313" s="759">
        <v>12.2</v>
      </c>
      <c r="S313" s="762"/>
      <c r="T313" s="763"/>
      <c r="W313" s="762"/>
    </row>
    <row r="314" spans="14:23">
      <c r="N314" s="757">
        <v>44139</v>
      </c>
      <c r="O314" s="758">
        <v>28.179531139349148</v>
      </c>
      <c r="P314" s="759">
        <v>8.1</v>
      </c>
      <c r="S314" s="762"/>
      <c r="T314" s="763"/>
      <c r="W314" s="762"/>
    </row>
    <row r="315" spans="14:23">
      <c r="N315" s="757">
        <v>44140</v>
      </c>
      <c r="O315" s="758">
        <v>30.997216322526256</v>
      </c>
      <c r="P315" s="759">
        <v>3.2</v>
      </c>
      <c r="S315" s="762"/>
      <c r="T315" s="763"/>
      <c r="W315" s="762"/>
    </row>
    <row r="316" spans="14:23">
      <c r="N316" s="757">
        <v>44141</v>
      </c>
      <c r="O316" s="758">
        <v>32.351089492024791</v>
      </c>
      <c r="P316" s="759">
        <v>2.2999999999999998</v>
      </c>
      <c r="S316" s="762"/>
      <c r="T316" s="763"/>
      <c r="W316" s="762"/>
    </row>
    <row r="317" spans="14:23">
      <c r="N317" s="757">
        <v>44142</v>
      </c>
      <c r="O317" s="758">
        <v>27.191766425548341</v>
      </c>
      <c r="P317" s="759">
        <v>3.8</v>
      </c>
      <c r="S317" s="762"/>
      <c r="T317" s="763"/>
      <c r="W317" s="762"/>
    </row>
    <row r="318" spans="14:23">
      <c r="N318" s="757">
        <v>44143</v>
      </c>
      <c r="O318" s="758">
        <v>29.886090136725993</v>
      </c>
      <c r="P318" s="759">
        <v>3.1</v>
      </c>
      <c r="S318" s="762"/>
      <c r="T318" s="763"/>
      <c r="W318" s="762"/>
    </row>
    <row r="319" spans="14:23">
      <c r="N319" s="757">
        <v>44144</v>
      </c>
      <c r="O319" s="758">
        <v>35.347556765273623</v>
      </c>
      <c r="P319" s="759">
        <v>3.4</v>
      </c>
      <c r="S319" s="762"/>
      <c r="T319" s="763"/>
      <c r="W319" s="762"/>
    </row>
    <row r="320" spans="14:23">
      <c r="N320" s="757">
        <v>44145</v>
      </c>
      <c r="O320" s="758">
        <v>35.584002149026659</v>
      </c>
      <c r="P320" s="759">
        <v>3.6</v>
      </c>
      <c r="S320" s="762"/>
      <c r="T320" s="763"/>
      <c r="W320" s="762"/>
    </row>
    <row r="321" spans="14:23">
      <c r="N321" s="757">
        <v>44146</v>
      </c>
      <c r="O321" s="758">
        <v>34.565022622151517</v>
      </c>
      <c r="P321" s="759">
        <v>4.3</v>
      </c>
      <c r="S321" s="762"/>
      <c r="T321" s="763"/>
      <c r="W321" s="762"/>
    </row>
    <row r="322" spans="14:23">
      <c r="N322" s="757">
        <v>44147</v>
      </c>
      <c r="O322" s="758">
        <v>34.435531618257443</v>
      </c>
      <c r="P322" s="759">
        <v>4.9000000000000004</v>
      </c>
      <c r="S322" s="762"/>
      <c r="T322" s="763"/>
      <c r="W322" s="762"/>
    </row>
    <row r="323" spans="14:23">
      <c r="N323" s="757">
        <v>44148</v>
      </c>
      <c r="O323" s="758">
        <v>32.093658915274801</v>
      </c>
      <c r="P323" s="759">
        <v>6.3</v>
      </c>
      <c r="S323" s="762"/>
      <c r="T323" s="763"/>
      <c r="W323" s="762"/>
    </row>
    <row r="324" spans="14:23">
      <c r="N324" s="757">
        <v>44149</v>
      </c>
      <c r="O324" s="758">
        <v>26.086842528953547</v>
      </c>
      <c r="P324" s="759">
        <v>6.8</v>
      </c>
      <c r="S324" s="762"/>
      <c r="T324" s="763"/>
      <c r="W324" s="762"/>
    </row>
    <row r="325" spans="14:23">
      <c r="N325" s="757">
        <v>44150</v>
      </c>
      <c r="O325" s="758">
        <v>27.452047963975275</v>
      </c>
      <c r="P325" s="759">
        <v>5.4</v>
      </c>
      <c r="S325" s="762"/>
      <c r="T325" s="763"/>
      <c r="W325" s="762"/>
    </row>
    <row r="326" spans="14:23">
      <c r="N326" s="757">
        <v>44151</v>
      </c>
      <c r="O326" s="758">
        <v>30.898673556814231</v>
      </c>
      <c r="P326" s="759">
        <v>6.8</v>
      </c>
      <c r="S326" s="762"/>
      <c r="T326" s="763"/>
      <c r="W326" s="762"/>
    </row>
    <row r="327" spans="14:23">
      <c r="N327" s="757">
        <v>44152</v>
      </c>
      <c r="O327" s="758">
        <v>29.242691586067814</v>
      </c>
      <c r="P327" s="759">
        <v>7.5</v>
      </c>
      <c r="S327" s="762"/>
      <c r="T327" s="763"/>
      <c r="W327" s="762"/>
    </row>
    <row r="328" spans="14:23">
      <c r="N328" s="757">
        <v>44153</v>
      </c>
      <c r="O328" s="758">
        <v>31.061896714394969</v>
      </c>
      <c r="P328" s="759">
        <v>6.7</v>
      </c>
      <c r="S328" s="762"/>
      <c r="T328" s="763"/>
      <c r="W328" s="762"/>
    </row>
    <row r="329" spans="14:23">
      <c r="N329" s="757">
        <v>44154</v>
      </c>
      <c r="O329" s="758">
        <v>33.661744338263389</v>
      </c>
      <c r="P329" s="759">
        <v>5.6</v>
      </c>
      <c r="S329" s="762"/>
      <c r="T329" s="763"/>
      <c r="W329" s="762"/>
    </row>
    <row r="330" spans="14:23">
      <c r="N330" s="757">
        <v>44155</v>
      </c>
      <c r="O330" s="758">
        <v>35.674132990892808</v>
      </c>
      <c r="P330" s="759">
        <v>1.5</v>
      </c>
      <c r="S330" s="762"/>
      <c r="T330" s="763"/>
      <c r="W330" s="762"/>
    </row>
    <row r="331" spans="14:23">
      <c r="N331" s="757">
        <v>44156</v>
      </c>
      <c r="O331" s="758">
        <v>34.934255028361122</v>
      </c>
      <c r="P331" s="759">
        <v>-0.9</v>
      </c>
      <c r="S331" s="762"/>
      <c r="T331" s="763"/>
      <c r="W331" s="762"/>
    </row>
    <row r="332" spans="14:23">
      <c r="N332" s="757">
        <v>44157</v>
      </c>
      <c r="O332" s="758">
        <v>34.898497619284839</v>
      </c>
      <c r="P332" s="759">
        <v>1.6</v>
      </c>
      <c r="S332" s="762"/>
      <c r="T332" s="763"/>
      <c r="W332" s="762"/>
    </row>
    <row r="333" spans="14:23">
      <c r="N333" s="757">
        <v>44158</v>
      </c>
      <c r="O333" s="758">
        <v>39.017780189251503</v>
      </c>
      <c r="P333" s="759">
        <v>2.2000000000000002</v>
      </c>
      <c r="S333" s="762"/>
      <c r="T333" s="763"/>
      <c r="W333" s="762"/>
    </row>
    <row r="334" spans="14:23">
      <c r="N334" s="757">
        <v>44159</v>
      </c>
      <c r="O334" s="758">
        <v>41.848133669075182</v>
      </c>
      <c r="P334" s="759">
        <v>-0.3</v>
      </c>
      <c r="S334" s="762"/>
      <c r="T334" s="763"/>
      <c r="W334" s="762"/>
    </row>
    <row r="335" spans="14:23">
      <c r="N335" s="757">
        <v>44160</v>
      </c>
      <c r="O335" s="758">
        <v>43.260836305051882</v>
      </c>
      <c r="P335" s="759">
        <v>-0.7</v>
      </c>
      <c r="S335" s="762"/>
      <c r="T335" s="763"/>
      <c r="W335" s="762"/>
    </row>
    <row r="336" spans="14:23">
      <c r="N336" s="757">
        <v>44161</v>
      </c>
      <c r="O336" s="758">
        <v>43.840739588595696</v>
      </c>
      <c r="P336" s="759">
        <v>-0.9</v>
      </c>
      <c r="S336" s="762"/>
      <c r="T336" s="763"/>
      <c r="W336" s="762"/>
    </row>
    <row r="337" spans="14:23">
      <c r="N337" s="757">
        <v>44162</v>
      </c>
      <c r="O337" s="758">
        <v>42.078449538194441</v>
      </c>
      <c r="P337" s="759">
        <v>-0.1</v>
      </c>
      <c r="S337" s="762"/>
      <c r="T337" s="763"/>
      <c r="W337" s="762"/>
    </row>
    <row r="338" spans="14:23">
      <c r="N338" s="757">
        <v>44163</v>
      </c>
      <c r="O338" s="758">
        <v>37.528172706934285</v>
      </c>
      <c r="P338" s="759">
        <v>0.3</v>
      </c>
      <c r="S338" s="762"/>
      <c r="T338" s="763"/>
      <c r="W338" s="762"/>
    </row>
    <row r="339" spans="14:23">
      <c r="N339" s="757">
        <v>44164</v>
      </c>
      <c r="O339" s="758">
        <v>38.896036447922384</v>
      </c>
      <c r="P339" s="759">
        <v>0.4</v>
      </c>
      <c r="S339" s="762"/>
      <c r="T339" s="763"/>
      <c r="W339" s="762"/>
    </row>
    <row r="340" spans="14:23">
      <c r="N340" s="757">
        <v>44165</v>
      </c>
      <c r="O340" s="758">
        <v>43.560720079615258</v>
      </c>
      <c r="P340" s="759">
        <v>-0.9</v>
      </c>
      <c r="S340" s="762"/>
      <c r="T340" s="763"/>
      <c r="W340" s="762"/>
    </row>
    <row r="341" spans="14:23">
      <c r="N341" s="757">
        <v>44166</v>
      </c>
      <c r="O341" s="758">
        <v>45.340998930565107</v>
      </c>
      <c r="P341" s="759">
        <v>-1.6</v>
      </c>
      <c r="S341" s="762"/>
      <c r="T341" s="763"/>
      <c r="W341" s="762"/>
    </row>
    <row r="342" spans="14:23">
      <c r="N342" s="757">
        <v>44167</v>
      </c>
      <c r="O342" s="758">
        <v>47.306818891744392</v>
      </c>
      <c r="P342" s="759">
        <v>-3.1</v>
      </c>
      <c r="S342" s="762"/>
      <c r="T342" s="763"/>
      <c r="W342" s="762"/>
    </row>
    <row r="343" spans="14:23">
      <c r="N343" s="757">
        <v>44168</v>
      </c>
      <c r="O343" s="758">
        <v>46.016830467588775</v>
      </c>
      <c r="P343" s="759">
        <v>-2</v>
      </c>
      <c r="S343" s="762"/>
      <c r="T343" s="763"/>
      <c r="W343" s="762"/>
    </row>
    <row r="344" spans="14:23">
      <c r="N344" s="757">
        <v>44169</v>
      </c>
      <c r="O344" s="758">
        <v>42.72434726093249</v>
      </c>
      <c r="P344" s="759">
        <v>1.5</v>
      </c>
      <c r="S344" s="762"/>
      <c r="T344" s="763"/>
      <c r="W344" s="762"/>
    </row>
    <row r="345" spans="14:23">
      <c r="N345" s="757">
        <v>44170</v>
      </c>
      <c r="O345" s="758">
        <v>34.335646895068564</v>
      </c>
      <c r="P345" s="759">
        <v>5.9</v>
      </c>
      <c r="S345" s="762"/>
      <c r="T345" s="763"/>
      <c r="W345" s="762"/>
    </row>
    <row r="346" spans="14:23">
      <c r="N346" s="757">
        <v>44171</v>
      </c>
      <c r="O346" s="758">
        <v>32.494559615643219</v>
      </c>
      <c r="P346" s="759">
        <v>8</v>
      </c>
      <c r="S346" s="762"/>
      <c r="T346" s="763"/>
      <c r="W346" s="762"/>
    </row>
    <row r="347" spans="14:23">
      <c r="N347" s="757">
        <v>44172</v>
      </c>
      <c r="O347" s="758">
        <v>37.448811882465989</v>
      </c>
      <c r="P347" s="759">
        <v>5.4</v>
      </c>
      <c r="S347" s="762"/>
      <c r="T347" s="763"/>
      <c r="W347" s="762"/>
    </row>
    <row r="348" spans="14:23">
      <c r="N348" s="757">
        <v>44173</v>
      </c>
      <c r="O348" s="758">
        <v>39.290715708657963</v>
      </c>
      <c r="P348" s="759">
        <v>3</v>
      </c>
      <c r="S348" s="762"/>
      <c r="T348" s="763"/>
      <c r="W348" s="762"/>
    </row>
    <row r="349" spans="14:23">
      <c r="N349" s="757">
        <v>44174</v>
      </c>
      <c r="O349" s="758">
        <v>39.730562046273867</v>
      </c>
      <c r="P349" s="759">
        <v>2.9</v>
      </c>
      <c r="S349" s="762"/>
      <c r="T349" s="763"/>
      <c r="W349" s="762"/>
    </row>
    <row r="350" spans="14:23">
      <c r="N350" s="757">
        <v>44175</v>
      </c>
      <c r="O350" s="758">
        <v>41.01132792116087</v>
      </c>
      <c r="P350" s="759">
        <v>0.7</v>
      </c>
      <c r="S350" s="762"/>
      <c r="T350" s="763"/>
      <c r="W350" s="762"/>
    </row>
    <row r="351" spans="14:23">
      <c r="N351" s="757">
        <v>44176</v>
      </c>
      <c r="O351" s="758">
        <v>39.076879500298091</v>
      </c>
      <c r="P351" s="759">
        <v>1.1000000000000001</v>
      </c>
      <c r="S351" s="762"/>
      <c r="T351" s="763"/>
      <c r="W351" s="762"/>
    </row>
    <row r="352" spans="14:23">
      <c r="N352" s="757">
        <v>44177</v>
      </c>
      <c r="O352" s="758">
        <v>35.180925520409446</v>
      </c>
      <c r="P352" s="759">
        <v>1.3</v>
      </c>
      <c r="S352" s="762"/>
      <c r="T352" s="763"/>
      <c r="W352" s="762"/>
    </row>
    <row r="353" spans="14:23">
      <c r="N353" s="757">
        <v>44178</v>
      </c>
      <c r="O353" s="758">
        <v>35.136656254687274</v>
      </c>
      <c r="P353" s="759">
        <v>2.5</v>
      </c>
      <c r="S353" s="762"/>
      <c r="T353" s="763"/>
      <c r="W353" s="762"/>
    </row>
    <row r="354" spans="14:23">
      <c r="N354" s="757">
        <v>44179</v>
      </c>
      <c r="O354" s="758">
        <v>38.197702849359899</v>
      </c>
      <c r="P354" s="759">
        <v>3</v>
      </c>
      <c r="S354" s="762"/>
      <c r="T354" s="763"/>
      <c r="W354" s="762"/>
    </row>
    <row r="355" spans="14:23">
      <c r="N355" s="757">
        <v>44180</v>
      </c>
      <c r="O355" s="758">
        <v>39.503790408091852</v>
      </c>
      <c r="P355" s="759">
        <v>1.7</v>
      </c>
      <c r="S355" s="762"/>
      <c r="T355" s="763"/>
      <c r="W355" s="762"/>
    </row>
    <row r="356" spans="14:23">
      <c r="N356" s="757">
        <v>44181</v>
      </c>
      <c r="O356" s="758">
        <v>40.42600727364534</v>
      </c>
      <c r="P356" s="759">
        <v>1.9</v>
      </c>
      <c r="S356" s="762"/>
      <c r="T356" s="763"/>
      <c r="W356" s="762"/>
    </row>
    <row r="357" spans="14:23">
      <c r="N357" s="757">
        <v>44182</v>
      </c>
      <c r="O357" s="758">
        <v>40.732007830136311</v>
      </c>
      <c r="P357" s="759">
        <v>1.4</v>
      </c>
      <c r="S357" s="762"/>
      <c r="T357" s="763"/>
      <c r="W357" s="762"/>
    </row>
    <row r="358" spans="14:23">
      <c r="N358" s="757">
        <v>44183</v>
      </c>
      <c r="O358" s="758">
        <v>38.049184550054733</v>
      </c>
      <c r="P358" s="759">
        <v>1.7</v>
      </c>
      <c r="S358" s="762"/>
      <c r="T358" s="763"/>
      <c r="W358" s="762"/>
    </row>
    <row r="359" spans="14:23">
      <c r="N359" s="757">
        <v>44184</v>
      </c>
      <c r="O359" s="758">
        <v>35.621662186385727</v>
      </c>
      <c r="P359" s="759">
        <v>0.8</v>
      </c>
      <c r="S359" s="762"/>
      <c r="T359" s="763"/>
      <c r="W359" s="762"/>
    </row>
    <row r="360" spans="14:23">
      <c r="N360" s="757">
        <v>44185</v>
      </c>
      <c r="O360" s="758">
        <v>34.150185787658963</v>
      </c>
      <c r="P360" s="759">
        <v>0.9</v>
      </c>
      <c r="S360" s="762"/>
      <c r="T360" s="763"/>
      <c r="W360" s="762"/>
    </row>
    <row r="361" spans="14:23">
      <c r="N361" s="757">
        <v>44186</v>
      </c>
      <c r="O361" s="758">
        <v>38.011430819669684</v>
      </c>
      <c r="P361" s="759">
        <v>1.7</v>
      </c>
      <c r="S361" s="762"/>
      <c r="T361" s="763"/>
      <c r="W361" s="762"/>
    </row>
    <row r="362" spans="14:23">
      <c r="N362" s="757">
        <v>44187</v>
      </c>
      <c r="O362" s="758">
        <v>34.644560595249011</v>
      </c>
      <c r="P362" s="759">
        <v>6.1</v>
      </c>
      <c r="S362" s="762"/>
      <c r="T362" s="763"/>
      <c r="W362" s="762"/>
    </row>
    <row r="363" spans="14:23">
      <c r="N363" s="757">
        <v>44188</v>
      </c>
      <c r="O363" s="758">
        <v>29.120396205830147</v>
      </c>
      <c r="P363" s="759">
        <v>8.9</v>
      </c>
      <c r="S363" s="762"/>
      <c r="T363" s="763"/>
      <c r="W363" s="762"/>
    </row>
    <row r="364" spans="14:23">
      <c r="N364" s="757">
        <v>44189</v>
      </c>
      <c r="O364" s="758">
        <v>26.303389838259886</v>
      </c>
      <c r="P364" s="759">
        <v>5.4</v>
      </c>
      <c r="S364" s="762"/>
      <c r="T364" s="763"/>
      <c r="W364" s="762"/>
    </row>
    <row r="365" spans="14:23">
      <c r="N365" s="757">
        <v>44190</v>
      </c>
      <c r="O365" s="758">
        <v>29.268778380979743</v>
      </c>
      <c r="P365" s="759">
        <v>0.8</v>
      </c>
      <c r="S365" s="762"/>
      <c r="T365" s="763"/>
      <c r="W365" s="762"/>
    </row>
    <row r="366" spans="14:23">
      <c r="N366" s="757">
        <v>44191</v>
      </c>
      <c r="O366" s="758">
        <v>32.255260691700649</v>
      </c>
      <c r="P366" s="759">
        <v>-1.3</v>
      </c>
      <c r="S366" s="762"/>
      <c r="T366" s="763"/>
      <c r="W366" s="762"/>
    </row>
    <row r="367" spans="14:23">
      <c r="N367" s="757">
        <v>44192</v>
      </c>
      <c r="O367" s="758">
        <v>34.427796296953353</v>
      </c>
      <c r="P367" s="759">
        <v>-1.7</v>
      </c>
      <c r="S367" s="762"/>
      <c r="T367" s="763"/>
      <c r="W367" s="762"/>
    </row>
    <row r="368" spans="14:23">
      <c r="N368" s="757">
        <v>44193</v>
      </c>
      <c r="O368" s="758">
        <v>36.141315382563633</v>
      </c>
      <c r="P368" s="759">
        <v>1.4</v>
      </c>
      <c r="S368" s="762"/>
      <c r="T368" s="763"/>
      <c r="W368" s="762"/>
    </row>
    <row r="369" spans="14:23">
      <c r="N369" s="757">
        <v>44194</v>
      </c>
      <c r="O369" s="758">
        <v>33.024465159456184</v>
      </c>
      <c r="P369" s="799">
        <v>1.8</v>
      </c>
      <c r="S369" s="762"/>
      <c r="T369" s="763"/>
      <c r="W369" s="762"/>
    </row>
    <row r="370" spans="14:23">
      <c r="N370" s="757">
        <v>44195</v>
      </c>
      <c r="O370" s="758">
        <v>34.838840925361616</v>
      </c>
      <c r="P370" s="799">
        <v>0.1</v>
      </c>
      <c r="S370" s="762"/>
      <c r="T370" s="763"/>
      <c r="W370" s="762"/>
    </row>
    <row r="371" spans="14:23">
      <c r="N371" s="757">
        <v>44196</v>
      </c>
      <c r="O371" s="1459">
        <v>33.740550537851803</v>
      </c>
      <c r="P371" s="1460">
        <v>-1.1000000000000001</v>
      </c>
      <c r="S371" s="800"/>
    </row>
    <row r="372" spans="14:23">
      <c r="O372" s="1459"/>
    </row>
  </sheetData>
  <mergeCells count="13">
    <mergeCell ref="K5:M5"/>
    <mergeCell ref="Q16:Q20"/>
    <mergeCell ref="A2:M2"/>
    <mergeCell ref="B4:G4"/>
    <mergeCell ref="H4:M4"/>
    <mergeCell ref="B6:C6"/>
    <mergeCell ref="E6:F6"/>
    <mergeCell ref="H6:I6"/>
    <mergeCell ref="K6:L6"/>
    <mergeCell ref="B5:D5"/>
    <mergeCell ref="E5:G5"/>
    <mergeCell ref="H5:J5"/>
    <mergeCell ref="A3:M3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E69"/>
  <sheetViews>
    <sheetView showGridLines="0" zoomScaleNormal="100" zoomScaleSheetLayoutView="100" workbookViewId="0"/>
  </sheetViews>
  <sheetFormatPr defaultColWidth="9.140625" defaultRowHeight="12.75"/>
  <cols>
    <col min="1" max="1" width="4.7109375" style="320" customWidth="1"/>
    <col min="2" max="2" width="91.5703125" style="320" customWidth="1"/>
    <col min="3" max="3" width="3.140625" style="317" customWidth="1"/>
    <col min="4" max="4" width="7.42578125" style="318" customWidth="1"/>
    <col min="5" max="5" width="87.140625" style="318" hidden="1" customWidth="1"/>
    <col min="6" max="16384" width="9.140625" style="318"/>
  </cols>
  <sheetData>
    <row r="1" spans="1:5" ht="18.75">
      <c r="A1" s="316" t="s">
        <v>44</v>
      </c>
      <c r="B1" s="316"/>
    </row>
    <row r="2" spans="1:5" ht="7.5" customHeight="1">
      <c r="A2" s="319"/>
    </row>
    <row r="3" spans="1:5" ht="13.5" customHeight="1">
      <c r="A3" s="321" t="str">
        <f>MID(E3,1,2+IF(MID(E3,3,1)&lt;&gt;" ",IF(MID(E3,4,1)&lt;&gt;" ",IF(MID(E3,5,1)&lt;&gt;" ",3,2),1),0))</f>
        <v>1.</v>
      </c>
      <c r="B3" s="322" t="str">
        <f>MID(E3,4+IF(MID(E3,3,1)&lt;&gt;" ",IF(MID(E3,4,1)&lt;&gt;" ",IF(MID(E3,5,1)&lt;&gt;" ",3,2),1),0),100)</f>
        <v>Zkratky a pojmy</v>
      </c>
      <c r="C3" s="323">
        <v>4</v>
      </c>
      <c r="D3" s="321"/>
      <c r="E3" s="324" t="str">
        <f>'1'!A1</f>
        <v>1. Zkratky a pojmy</v>
      </c>
    </row>
    <row r="4" spans="1:5" ht="14.1" customHeight="1">
      <c r="A4" s="321" t="str">
        <f t="shared" ref="A4:A58" si="0">MID(E4,1,2+IF(MID(E4,3,1)&lt;&gt;" ",IF(MID(E4,4,1)&lt;&gt;" ",IF(MID(E4,5,1)&lt;&gt;" ",3,2),1),0))</f>
        <v>2.</v>
      </c>
      <c r="B4" s="322" t="str">
        <f t="shared" ref="B4:B58" si="1">MID(E4,4+IF(MID(E4,3,1)&lt;&gt;" ",IF(MID(E4,4,1)&lt;&gt;" ",IF(MID(E4,5,1)&lt;&gt;" ",3,2),1),0),100)</f>
        <v>Komentář</v>
      </c>
      <c r="C4" s="323">
        <v>6</v>
      </c>
      <c r="D4" s="321"/>
      <c r="E4" s="324" t="str">
        <f>'2'!A1</f>
        <v>2. Komentář</v>
      </c>
    </row>
    <row r="5" spans="1:5" ht="14.1" customHeight="1">
      <c r="A5" s="321" t="str">
        <f t="shared" si="0"/>
        <v>3.</v>
      </c>
      <c r="B5" s="322" t="str">
        <f t="shared" si="1"/>
        <v>Plynárenská soustava</v>
      </c>
      <c r="C5" s="323">
        <v>8</v>
      </c>
      <c r="D5" s="321"/>
      <c r="E5" s="324" t="str">
        <f>'3.1'!A1</f>
        <v>3. Plynárenská soustava</v>
      </c>
    </row>
    <row r="6" spans="1:5" ht="14.1" customHeight="1">
      <c r="A6" s="325" t="str">
        <f t="shared" si="0"/>
        <v>3.1.</v>
      </c>
      <c r="B6" s="326" t="str">
        <f t="shared" si="1"/>
        <v>Roční bilance plynárenské soustavy ČR</v>
      </c>
      <c r="C6" s="327">
        <v>8</v>
      </c>
      <c r="D6" s="325"/>
      <c r="E6" s="328" t="str">
        <f>'3.1'!A3</f>
        <v>3.1. Roční bilance plynárenské soustavy ČR</v>
      </c>
    </row>
    <row r="7" spans="1:5" ht="14.1" customHeight="1">
      <c r="A7" s="325" t="str">
        <f t="shared" si="0"/>
        <v>3.2.</v>
      </c>
      <c r="B7" s="326" t="str">
        <f t="shared" si="1"/>
        <v>Schéma roční bilance plynárenské soustavy ČR</v>
      </c>
      <c r="C7" s="327">
        <v>9</v>
      </c>
      <c r="D7" s="325"/>
      <c r="E7" s="328" t="str">
        <f>'3.2'!A1</f>
        <v>3.2. Schéma roční bilance plynárenské soustavy ČR</v>
      </c>
    </row>
    <row r="8" spans="1:5" ht="14.1" customHeight="1">
      <c r="A8" s="325" t="str">
        <f t="shared" si="0"/>
        <v>3.3.</v>
      </c>
      <c r="B8" s="326" t="str">
        <f t="shared" si="1"/>
        <v>Bilance plynárenské soustavy ČR v průběhu roku</v>
      </c>
      <c r="C8" s="327">
        <v>10</v>
      </c>
      <c r="D8" s="325"/>
      <c r="E8" s="328" t="str">
        <f>'3.3'!A1</f>
        <v>3.3. Bilance plynárenské soustavy ČR v průběhu roku</v>
      </c>
    </row>
    <row r="9" spans="1:5" ht="14.1" customHeight="1">
      <c r="A9" s="325" t="str">
        <f t="shared" si="0"/>
        <v>3.4.</v>
      </c>
      <c r="B9" s="326" t="str">
        <f t="shared" si="1"/>
        <v>Bilance plynárenské soustavy ČR v posledních 10 letech</v>
      </c>
      <c r="C9" s="327">
        <v>11</v>
      </c>
      <c r="D9" s="325"/>
      <c r="E9" s="328" t="str">
        <f>'3.4'!A1</f>
        <v>3.4. Bilance plynárenské soustavy ČR v posledních 10 letech</v>
      </c>
    </row>
    <row r="10" spans="1:5" ht="14.1" customHeight="1">
      <c r="A10" s="325" t="str">
        <f t="shared" si="0"/>
        <v>3.5.</v>
      </c>
      <c r="B10" s="326" t="str">
        <f t="shared" si="1"/>
        <v>Tok plynu do/z PS ČR včetně DS podle vstupní/výstupní země v posledních 10 letech</v>
      </c>
      <c r="C10" s="327">
        <v>12</v>
      </c>
      <c r="D10" s="325"/>
      <c r="E10" s="328" t="str">
        <f>'3.5'!A1</f>
        <v>3.5. Tok plynu do/z PS ČR včetně DS podle vstupní/výstupní země v posledních 10 letech</v>
      </c>
    </row>
    <row r="11" spans="1:5" ht="14.1" customHeight="1">
      <c r="A11" s="321" t="str">
        <f t="shared" si="0"/>
        <v>4.</v>
      </c>
      <c r="B11" s="322" t="str">
        <f t="shared" si="1"/>
        <v>Zásobníky plynu</v>
      </c>
      <c r="C11" s="323">
        <v>13</v>
      </c>
      <c r="D11" s="321"/>
      <c r="E11" s="324" t="str">
        <f>'4.1'!A1</f>
        <v>4. Zásobníky plynu</v>
      </c>
    </row>
    <row r="12" spans="1:5" ht="14.1" customHeight="1">
      <c r="A12" s="325" t="str">
        <f t="shared" si="0"/>
        <v>4.1.</v>
      </c>
      <c r="B12" s="326" t="str">
        <f t="shared" si="1"/>
        <v>Tok plynu ze/do zásobníků plynu, které náleží do plynárenské soustavy ČR</v>
      </c>
      <c r="C12" s="327">
        <v>13</v>
      </c>
      <c r="D12" s="325"/>
      <c r="E12" s="328" t="str">
        <f>'4.1'!A3</f>
        <v>4.1. Tok plynu ze/do zásobníků plynu, které náleží do plynárenské soustavy ČR</v>
      </c>
    </row>
    <row r="13" spans="1:5" ht="14.1" customHeight="1">
      <c r="A13" s="325" t="str">
        <f t="shared" si="0"/>
        <v>4.2.</v>
      </c>
      <c r="B13" s="326" t="str">
        <f t="shared" si="1"/>
        <v>Tok plynu ze/do zásobníků plynu, které náleží do PS ČR v posledních 10 letech</v>
      </c>
      <c r="C13" s="327">
        <v>14</v>
      </c>
      <c r="D13" s="325"/>
      <c r="E13" s="328" t="str">
        <f>'4.2'!A1</f>
        <v>4.2. Tok plynu ze/do zásobníků plynu, které náleží do PS ČR v posledních 10 letech</v>
      </c>
    </row>
    <row r="14" spans="1:5" ht="14.1" customHeight="1">
      <c r="A14" s="321" t="str">
        <f t="shared" si="0"/>
        <v>5.</v>
      </c>
      <c r="B14" s="322" t="str">
        <f t="shared" si="1"/>
        <v>Výroba všech plynů</v>
      </c>
      <c r="C14" s="323">
        <v>15</v>
      </c>
      <c r="D14" s="321"/>
      <c r="E14" s="324" t="str">
        <f>'5.1'!A1</f>
        <v>5. Výroba všech plynů</v>
      </c>
    </row>
    <row r="15" spans="1:5" ht="14.1" customHeight="1">
      <c r="A15" s="325" t="str">
        <f t="shared" si="0"/>
        <v>5.1.</v>
      </c>
      <c r="B15" s="326" t="str">
        <f t="shared" si="1"/>
        <v>Výroba všech plynů v ČR</v>
      </c>
      <c r="C15" s="327">
        <v>15</v>
      </c>
      <c r="D15" s="325"/>
      <c r="E15" s="328" t="str">
        <f>'5.1'!A3</f>
        <v>5.1. Výroba všech plynů v ČR</v>
      </c>
    </row>
    <row r="16" spans="1:5" ht="14.1" customHeight="1">
      <c r="A16" s="325" t="str">
        <f t="shared" si="0"/>
        <v>5.2.</v>
      </c>
      <c r="B16" s="326" t="str">
        <f t="shared" si="1"/>
        <v>Výroba zemního plynu v ČR v posledních 10 letech</v>
      </c>
      <c r="C16" s="327">
        <v>16</v>
      </c>
      <c r="D16" s="325"/>
      <c r="E16" s="328" t="str">
        <f>'5.2'!A1</f>
        <v>5.2. Výroba zemního plynu v ČR v posledních 10 letech</v>
      </c>
    </row>
    <row r="17" spans="1:5" ht="14.1" customHeight="1">
      <c r="A17" s="321" t="str">
        <f t="shared" si="0"/>
        <v>6.</v>
      </c>
      <c r="B17" s="322" t="str">
        <f t="shared" si="1"/>
        <v>Spotřeba zemního plynu</v>
      </c>
      <c r="C17" s="323">
        <v>17</v>
      </c>
      <c r="D17" s="321"/>
      <c r="E17" s="324" t="str">
        <f>'6.1'!A1</f>
        <v>6. Spotřeba zemního plynu</v>
      </c>
    </row>
    <row r="18" spans="1:5" ht="14.1" customHeight="1">
      <c r="A18" s="325" t="str">
        <f t="shared" si="0"/>
        <v>6.1.</v>
      </c>
      <c r="B18" s="326" t="str">
        <f t="shared" si="1"/>
        <v>Spotřeba zemního plynu v ČR v průběhu roku</v>
      </c>
      <c r="C18" s="327">
        <v>17</v>
      </c>
      <c r="D18" s="325"/>
      <c r="E18" s="328" t="str">
        <f>'6.1'!A3</f>
        <v>6.1. Spotřeba zemního plynu v ČR v průběhu roku</v>
      </c>
    </row>
    <row r="19" spans="1:5" ht="14.1" customHeight="1">
      <c r="A19" s="325" t="str">
        <f t="shared" si="0"/>
        <v>6.2.</v>
      </c>
      <c r="B19" s="326" t="str">
        <f t="shared" si="1"/>
        <v>Podíl spotřeb zemního plynu v jednotlivých obdobích roku na celkové roční spotřebě v ČR</v>
      </c>
      <c r="C19" s="327">
        <v>18</v>
      </c>
      <c r="D19" s="325"/>
      <c r="E19" s="328" t="str">
        <f>'6.2'!A1</f>
        <v>6.2. Podíl spotřeb zemního plynu v jednotlivých obdobích roku na celkové roční spotřebě v ČR</v>
      </c>
    </row>
    <row r="20" spans="1:5" ht="14.1" customHeight="1">
      <c r="A20" s="325" t="str">
        <f t="shared" si="0"/>
        <v>6.3.</v>
      </c>
      <c r="B20" s="326" t="str">
        <f t="shared" si="1"/>
        <v>Teplota ovzduší v ČR v průběhu roku</v>
      </c>
      <c r="C20" s="327">
        <v>19</v>
      </c>
      <c r="D20" s="325"/>
      <c r="E20" s="328" t="str">
        <f>'6.3'!A1</f>
        <v>6.3. Teplota ovzduší v ČR v průběhu roku</v>
      </c>
    </row>
    <row r="21" spans="1:5" ht="14.1" customHeight="1">
      <c r="A21" s="325" t="str">
        <f t="shared" si="0"/>
        <v>6.4.</v>
      </c>
      <c r="B21" s="326" t="str">
        <f t="shared" si="1"/>
        <v>Vývoj spotřeby zemního plynu v ČR v posledních 10 letech</v>
      </c>
      <c r="C21" s="327">
        <v>20</v>
      </c>
      <c r="D21" s="325"/>
      <c r="E21" s="328" t="str">
        <f>'6.4'!A1</f>
        <v>6.4. Vývoj spotřeby zemního plynu v ČR v posledních 10 letech</v>
      </c>
    </row>
    <row r="22" spans="1:5" ht="14.1" customHeight="1">
      <c r="A22" s="325" t="str">
        <f t="shared" si="0"/>
        <v>6.5.</v>
      </c>
      <c r="B22" s="326" t="str">
        <f t="shared" si="1"/>
        <v>Denní maximální a minimální spotřeba zemního plynu v ČR v průběhu roku</v>
      </c>
      <c r="C22" s="327">
        <v>21</v>
      </c>
      <c r="D22" s="325"/>
      <c r="E22" s="328" t="str">
        <f>'6.5'!A1</f>
        <v>6.5. Denní maximální a minimální spotřeba zemního plynu v ČR v průběhu roku</v>
      </c>
    </row>
    <row r="23" spans="1:5" ht="14.1" customHeight="1">
      <c r="A23" s="325" t="str">
        <f t="shared" si="0"/>
        <v>6.6.</v>
      </c>
      <c r="B23" s="326" t="str">
        <f t="shared" si="1"/>
        <v>Denní teplotní gradient a modelová spotřeba zemního plynu v ČR</v>
      </c>
      <c r="C23" s="327">
        <v>22</v>
      </c>
      <c r="D23" s="325"/>
      <c r="E23" s="328" t="str">
        <f>'6.6'!A1</f>
        <v>6.6. Denní teplotní gradient a modelová spotřeba zemního plynu v ČR</v>
      </c>
    </row>
    <row r="24" spans="1:5" ht="14.1" customHeight="1">
      <c r="A24" s="325" t="str">
        <f t="shared" si="0"/>
        <v>6.7.</v>
      </c>
      <c r="B24" s="326" t="str">
        <f t="shared" si="1"/>
        <v>Vývoj denních spotřeb zemního plynu v ČR v posledních 10 letech</v>
      </c>
      <c r="C24" s="327">
        <v>23</v>
      </c>
      <c r="D24" s="325"/>
      <c r="E24" s="328" t="str">
        <f>'6.7'!A1</f>
        <v>6.7. Vývoj denních spotřeb zemního plynu v ČR v posledních 10 letech</v>
      </c>
    </row>
    <row r="25" spans="1:5" ht="14.1" customHeight="1">
      <c r="A25" s="321" t="str">
        <f t="shared" si="0"/>
        <v>7.</v>
      </c>
      <c r="B25" s="322" t="str">
        <f t="shared" si="1"/>
        <v>Kontrolní hodinový odečet</v>
      </c>
      <c r="C25" s="323">
        <v>24</v>
      </c>
      <c r="D25" s="321"/>
      <c r="E25" s="324" t="str">
        <f>'7.1'!A1</f>
        <v>7. Kontrolní hodinový odečet</v>
      </c>
    </row>
    <row r="26" spans="1:5" ht="14.1" customHeight="1">
      <c r="A26" s="325" t="str">
        <f t="shared" si="0"/>
        <v>7.1.</v>
      </c>
      <c r="B26" s="326" t="str">
        <f t="shared" si="1"/>
        <v>Kontrolní hodinový odečet podle distribučních soustav v ČR</v>
      </c>
      <c r="C26" s="327">
        <v>24</v>
      </c>
      <c r="D26" s="325"/>
      <c r="E26" s="328" t="str">
        <f>'7.1'!A3</f>
        <v>7.1. Kontrolní hodinový odečet podle distribučních soustav v ČR</v>
      </c>
    </row>
    <row r="27" spans="1:5" ht="14.1" customHeight="1">
      <c r="A27" s="325" t="str">
        <f t="shared" si="0"/>
        <v>7.2.</v>
      </c>
      <c r="B27" s="326" t="str">
        <f t="shared" si="1"/>
        <v>Bilance plynárenské soustavy ČR v den KHO</v>
      </c>
      <c r="C27" s="327">
        <v>25</v>
      </c>
      <c r="D27" s="325"/>
      <c r="E27" s="328" t="str">
        <f>'7.2'!A1</f>
        <v>7.2. Bilance plynárenské soustavy ČR v den KHO</v>
      </c>
    </row>
    <row r="28" spans="1:5" ht="14.1" customHeight="1">
      <c r="A28" s="325" t="str">
        <f t="shared" si="0"/>
        <v>7.3.</v>
      </c>
      <c r="B28" s="326" t="str">
        <f t="shared" si="1"/>
        <v>Schéma bilance plynárenské soustavy ČR v den KHO</v>
      </c>
      <c r="C28" s="327">
        <v>26</v>
      </c>
      <c r="D28" s="325"/>
      <c r="E28" s="328" t="str">
        <f>'7.3'!A1</f>
        <v>7.3. Schéma bilance plynárenské soustavy ČR v den KHO</v>
      </c>
    </row>
    <row r="29" spans="1:5" ht="14.1" customHeight="1">
      <c r="A29" s="325" t="str">
        <f t="shared" si="0"/>
        <v>7.4.</v>
      </c>
      <c r="B29" s="326" t="str">
        <f t="shared" si="1"/>
        <v>Kontrolní hodinový odečet v ČR v posledních 10 letech - tabulky</v>
      </c>
      <c r="C29" s="327">
        <v>27</v>
      </c>
      <c r="D29" s="325"/>
      <c r="E29" s="328" t="str">
        <f>'7.4'!A1</f>
        <v>7.4. Kontrolní hodinový odečet v ČR v posledních 10 letech - tabulky</v>
      </c>
    </row>
    <row r="30" spans="1:5" ht="14.1" customHeight="1">
      <c r="A30" s="325" t="str">
        <f t="shared" si="0"/>
        <v>7.5.</v>
      </c>
      <c r="B30" s="326" t="str">
        <f t="shared" si="1"/>
        <v>Kontrolní hodinový odečet v ČR v posledních 10 letech - grafy</v>
      </c>
      <c r="C30" s="327">
        <v>28</v>
      </c>
      <c r="D30" s="325"/>
      <c r="E30" s="328" t="str">
        <f>'7.5'!A1</f>
        <v>7.5. Kontrolní hodinový odečet v ČR v posledních 10 letech - grafy</v>
      </c>
    </row>
    <row r="31" spans="1:5" ht="14.1" customHeight="1">
      <c r="A31" s="321" t="str">
        <f t="shared" si="0"/>
        <v>8.</v>
      </c>
      <c r="B31" s="322" t="str">
        <f t="shared" si="1"/>
        <v>Spotřeba zemního plynu podle kategorií zákazníků a způsobu užití</v>
      </c>
      <c r="C31" s="323">
        <v>29</v>
      </c>
      <c r="D31" s="321"/>
      <c r="E31" s="324" t="str">
        <f>'8.1'!A1</f>
        <v>8. Spotřeba zemního plynu podle kategorií zákazníků a způsobu užití</v>
      </c>
    </row>
    <row r="32" spans="1:5" ht="14.1" customHeight="1">
      <c r="A32" s="325" t="str">
        <f t="shared" si="0"/>
        <v>8.1.</v>
      </c>
      <c r="B32" s="326" t="str">
        <f t="shared" si="1"/>
        <v>Spotřeba zemního plynu v ČR v průběhu roku a v posledních 10 letech</v>
      </c>
      <c r="C32" s="327">
        <v>29</v>
      </c>
      <c r="D32" s="325"/>
      <c r="E32" s="328" t="str">
        <f>'8.1'!A3</f>
        <v>8.1. Spotřeba zemního plynu v ČR v průběhu roku a v posledních 10 letech</v>
      </c>
    </row>
    <row r="33" spans="1:5" ht="14.1" customHeight="1">
      <c r="A33" s="325" t="str">
        <f t="shared" si="0"/>
        <v>8.2.</v>
      </c>
      <c r="B33" s="326" t="str">
        <f t="shared" si="1"/>
        <v>Spotřeba zemního plynu v ČR podle kategorie VO v průběhu roku a v posledních 10 letech</v>
      </c>
      <c r="C33" s="327">
        <v>30</v>
      </c>
      <c r="D33" s="325"/>
      <c r="E33" s="328" t="str">
        <f>'8.2'!A1</f>
        <v>8.2. Spotřeba zemního plynu v ČR podle kategorie VO v průběhu roku a v posledních 10 letech</v>
      </c>
    </row>
    <row r="34" spans="1:5" ht="14.1" customHeight="1">
      <c r="A34" s="325" t="str">
        <f t="shared" si="0"/>
        <v>8.3.</v>
      </c>
      <c r="B34" s="326" t="str">
        <f t="shared" si="1"/>
        <v>Spotřeba zemního plynu v ČR podle kategorie SO v průběhu roku a v posledních 10 letech</v>
      </c>
      <c r="C34" s="327">
        <v>31</v>
      </c>
      <c r="D34" s="325"/>
      <c r="E34" s="328" t="str">
        <f>'8.3'!A1</f>
        <v>8.3. Spotřeba zemního plynu v ČR podle kategorie SO v průběhu roku a v posledních 10 letech</v>
      </c>
    </row>
    <row r="35" spans="1:5" ht="14.1" customHeight="1">
      <c r="A35" s="325" t="str">
        <f t="shared" si="0"/>
        <v>8.4.</v>
      </c>
      <c r="B35" s="326" t="str">
        <f t="shared" si="1"/>
        <v>Spotřeba zemního plynu v ČR podle kategorie MO v průběhu roku a v posledních 10 letech</v>
      </c>
      <c r="C35" s="327">
        <v>32</v>
      </c>
      <c r="D35" s="325"/>
      <c r="E35" s="328" t="str">
        <f>'8.4'!A1</f>
        <v>8.4. Spotřeba zemního plynu v ČR podle kategorie MO v průběhu roku a v posledních 10 letech</v>
      </c>
    </row>
    <row r="36" spans="1:5" ht="14.1" customHeight="1">
      <c r="A36" s="325" t="str">
        <f t="shared" si="0"/>
        <v>8.5.</v>
      </c>
      <c r="B36" s="326" t="str">
        <f t="shared" si="1"/>
        <v>Spotřeba zemního plynu v ČR podle kategorie DOM v průběhu roku a v posledních 10 letech</v>
      </c>
      <c r="C36" s="327">
        <v>33</v>
      </c>
      <c r="D36" s="325"/>
      <c r="E36" s="328" t="str">
        <f>'8.5'!A1</f>
        <v>8.5. Spotřeba zemního plynu v ČR podle kategorie DOM v průběhu roku a v posledních 10 letech</v>
      </c>
    </row>
    <row r="37" spans="1:5" ht="14.1" customHeight="1">
      <c r="A37" s="325" t="str">
        <f t="shared" si="0"/>
        <v>8.6.</v>
      </c>
      <c r="B37" s="326" t="str">
        <f t="shared" si="1"/>
        <v>Dodávka zemního plynu v ČR do CNG stanic v průběhu roku a v posledních 10 letech</v>
      </c>
      <c r="C37" s="327">
        <v>34</v>
      </c>
      <c r="D37" s="325"/>
      <c r="E37" s="328" t="str">
        <f>'8.6'!A1</f>
        <v>8.6. Dodávka zemního plynu v ČR do CNG stanic v průběhu roku a v posledních 10 letech</v>
      </c>
    </row>
    <row r="38" spans="1:5" ht="14.1" customHeight="1">
      <c r="A38" s="325" t="str">
        <f t="shared" si="0"/>
        <v>8.7.</v>
      </c>
      <c r="B38" s="326" t="str">
        <f t="shared" si="1"/>
        <v>Spotřeba zemního plynu v ČR na výrobu elektřiny v průběhu roku a v posledních 10 letech</v>
      </c>
      <c r="C38" s="327">
        <v>35</v>
      </c>
      <c r="D38" s="325"/>
      <c r="E38" s="328" t="str">
        <f>'8.7'!A1</f>
        <v>8.7. Spotřeba zemního plynu v ČR na výrobu elektřiny v průběhu roku a v posledních 10 letech</v>
      </c>
    </row>
    <row r="39" spans="1:5" ht="14.1" customHeight="1">
      <c r="A39" s="325" t="str">
        <f t="shared" si="0"/>
        <v>8.8.</v>
      </c>
      <c r="B39" s="326" t="str">
        <f t="shared" si="1"/>
        <v>Spotřeba zemního plynu v ČR podle kategorií zákazníků v průběhu roku</v>
      </c>
      <c r="C39" s="327">
        <v>36</v>
      </c>
      <c r="D39" s="325"/>
      <c r="E39" s="328" t="str">
        <f>'8.8'!A1</f>
        <v>8.8. Spotřeba zemního plynu v ČR podle kategorií zákazníků v průběhu roku</v>
      </c>
    </row>
    <row r="40" spans="1:5" ht="14.1" customHeight="1">
      <c r="A40" s="325" t="str">
        <f t="shared" si="0"/>
        <v>8.9.</v>
      </c>
      <c r="B40" s="326" t="str">
        <f t="shared" si="1"/>
        <v>Podíl spotřeby zemního plynu podle kategorie zákazníků a způsobu užití v ČR</v>
      </c>
      <c r="C40" s="327">
        <v>37</v>
      </c>
      <c r="D40" s="325"/>
      <c r="E40" s="328" t="str">
        <f>'8.9'!A1</f>
        <v>8.9. Podíl spotřeby zemního plynu podle kategorie zákazníků a způsobu užití v ČR</v>
      </c>
    </row>
    <row r="41" spans="1:5" ht="14.1" customHeight="1">
      <c r="A41" s="321" t="str">
        <f t="shared" si="0"/>
        <v>9.</v>
      </c>
      <c r="B41" s="322" t="str">
        <f t="shared" si="1"/>
        <v>Spotřeba zemního plynu podle distribučních soustav</v>
      </c>
      <c r="C41" s="323">
        <v>38</v>
      </c>
      <c r="D41" s="321"/>
      <c r="E41" s="324" t="str">
        <f>'9.1'!A1</f>
        <v>9. Spotřeba zemního plynu podle distribučních soustav</v>
      </c>
    </row>
    <row r="42" spans="1:5" ht="14.1" customHeight="1">
      <c r="A42" s="325" t="str">
        <f t="shared" si="0"/>
        <v>9.1.</v>
      </c>
      <c r="B42" s="326" t="str">
        <f t="shared" si="1"/>
        <v>Spotřeba zemního plynu podle plynárenských soustav, kategorií zákazníků a CNG v ČR</v>
      </c>
      <c r="C42" s="327">
        <v>38</v>
      </c>
      <c r="D42" s="325"/>
      <c r="E42" s="328" t="str">
        <f>'9.1'!A3</f>
        <v>9.1. Spotřeba zemního plynu podle plynárenských soustav, kategorií zákazníků a CNG v ČR</v>
      </c>
    </row>
    <row r="43" spans="1:5" ht="14.1" customHeight="1">
      <c r="A43" s="325" t="str">
        <f t="shared" si="0"/>
        <v>9.2.</v>
      </c>
      <c r="B43" s="326" t="str">
        <f t="shared" si="1"/>
        <v>Spotřeba zemního plynu podle plynárenských soustav v ČR v průběhu roku</v>
      </c>
      <c r="C43" s="327">
        <v>39</v>
      </c>
      <c r="D43" s="325"/>
      <c r="E43" s="328" t="str">
        <f>'9.2'!A1</f>
        <v>9.2. Spotřeba zemního plynu podle plynárenských soustav v ČR v průběhu roku</v>
      </c>
    </row>
    <row r="44" spans="1:5" ht="14.1" customHeight="1">
      <c r="A44" s="325" t="str">
        <f t="shared" si="0"/>
        <v>9.3.</v>
      </c>
      <c r="B44" s="326" t="str">
        <f t="shared" si="1"/>
        <v>Množství plynu distribuovaného přes lokální distribuční soustavy v ČR</v>
      </c>
      <c r="C44" s="327">
        <v>40</v>
      </c>
      <c r="D44" s="325"/>
      <c r="E44" s="328" t="str">
        <f>'9.3'!A1</f>
        <v>9.3. Množství plynu distribuovaného přes lokální distribuční soustavy v ČR</v>
      </c>
    </row>
    <row r="45" spans="1:5" ht="14.1" customHeight="1">
      <c r="A45" s="325" t="str">
        <f t="shared" si="0"/>
        <v>9.4.</v>
      </c>
      <c r="B45" s="326" t="str">
        <f t="shared" si="1"/>
        <v>Délky plynovodů plynárenských soustav v ČR podle tlakových úrovní</v>
      </c>
      <c r="C45" s="327">
        <v>41</v>
      </c>
      <c r="D45" s="325"/>
      <c r="E45" s="328" t="str">
        <f>'9.4'!A1</f>
        <v>9.4. Délky plynovodů plynárenských soustav v ČR podle tlakových úrovní</v>
      </c>
    </row>
    <row r="46" spans="1:5" ht="14.1" customHeight="1">
      <c r="A46" s="325" t="str">
        <f t="shared" si="0"/>
        <v>9.5.</v>
      </c>
      <c r="B46" s="326" t="str">
        <f t="shared" si="1"/>
        <v>Délky plynovodů plynárenských soustav v ČR podle tlakových úrovní v posledních 10 letech</v>
      </c>
      <c r="C46" s="327">
        <v>42</v>
      </c>
      <c r="D46" s="325"/>
      <c r="E46" s="328" t="str">
        <f>'9.5'!A1</f>
        <v>9.5. Délky plynovodů plynárenských soustav v ČR podle tlakových úrovní v posledních 10 letech</v>
      </c>
    </row>
    <row r="47" spans="1:5" ht="14.1" customHeight="1">
      <c r="A47" s="321" t="str">
        <f t="shared" si="0"/>
        <v>10.</v>
      </c>
      <c r="B47" s="322" t="str">
        <f t="shared" si="1"/>
        <v>Tarifní statistiky podle kategorie odběru a pásma v ČR v posledních 10 letech</v>
      </c>
      <c r="C47" s="323">
        <v>43</v>
      </c>
      <c r="D47" s="321"/>
      <c r="E47" s="324" t="str">
        <f>'10'!A1</f>
        <v>10. Tarifní statistiky podle kategorie odběru a pásma v ČR v posledních 10 letech</v>
      </c>
    </row>
    <row r="48" spans="1:5" ht="14.1" customHeight="1">
      <c r="A48" s="321" t="str">
        <f t="shared" si="0"/>
        <v>11.</v>
      </c>
      <c r="B48" s="322" t="str">
        <f t="shared" si="1"/>
        <v>Spotřeba zemního plynu podle krajů</v>
      </c>
      <c r="C48" s="323">
        <v>45</v>
      </c>
      <c r="D48" s="321"/>
      <c r="E48" s="324" t="str">
        <f>'11.1'!A1</f>
        <v>11. Spotřeba zemního plynu podle krajů</v>
      </c>
    </row>
    <row r="49" spans="1:5" s="332" customFormat="1" ht="14.1" customHeight="1">
      <c r="A49" s="329" t="str">
        <f t="shared" si="0"/>
        <v>11.1.</v>
      </c>
      <c r="B49" s="330" t="str">
        <f t="shared" si="1"/>
        <v>Spotřeba zemního plynu podle krajů, kategorií zákazníků a CNG v ČR</v>
      </c>
      <c r="C49" s="327">
        <v>45</v>
      </c>
      <c r="D49" s="329"/>
      <c r="E49" s="331" t="str">
        <f>'11.1'!A3</f>
        <v>11.1. Spotřeba zemního plynu podle krajů, kategorií zákazníků a CNG v ČR</v>
      </c>
    </row>
    <row r="50" spans="1:5" ht="14.1" customHeight="1">
      <c r="A50" s="333" t="str">
        <f t="shared" si="0"/>
        <v>11.2.</v>
      </c>
      <c r="B50" s="334" t="str">
        <f t="shared" si="1"/>
        <v>Spotřeba zemního plynu a počet zákazníků podle krajů v ČR</v>
      </c>
      <c r="C50" s="327">
        <v>47</v>
      </c>
      <c r="D50" s="333"/>
      <c r="E50" s="335" t="str">
        <f>'11.2'!A1</f>
        <v>11.2. Spotřeba zemního plynu a počet zákazníků podle krajů v ČR</v>
      </c>
    </row>
    <row r="51" spans="1:5" ht="14.1" customHeight="1">
      <c r="A51" s="333" t="str">
        <f t="shared" si="0"/>
        <v>11.3.</v>
      </c>
      <c r="B51" s="334" t="str">
        <f t="shared" si="1"/>
        <v>Počet zákazníků podle krajů, kategorie zákazníků a CNG v ČR</v>
      </c>
      <c r="C51" s="327">
        <v>48</v>
      </c>
      <c r="D51" s="333"/>
      <c r="E51" s="335" t="str">
        <f>'11.3'!A1</f>
        <v>11.3. Počet zákazníků podle krajů, kategorie zákazníků a CNG v ČR</v>
      </c>
    </row>
    <row r="52" spans="1:5" ht="14.1" customHeight="1">
      <c r="A52" s="336" t="str">
        <f t="shared" si="0"/>
        <v>11.4.</v>
      </c>
      <c r="B52" s="337" t="str">
        <f t="shared" si="1"/>
        <v>Spotřeba zemního plynu podle krajů v ČR v průběhu roku a v posledních 10 letech</v>
      </c>
      <c r="C52" s="327">
        <v>49</v>
      </c>
      <c r="D52" s="336"/>
      <c r="E52" s="338" t="str">
        <f>'11.4'!A1</f>
        <v>11.4. Spotřeba zemního plynu podle krajů v ČR v průběhu roku a v posledních 10 letech</v>
      </c>
    </row>
    <row r="53" spans="1:5" ht="14.1" customHeight="1">
      <c r="A53" s="339" t="str">
        <f t="shared" si="0"/>
        <v>11.5.</v>
      </c>
      <c r="B53" s="340" t="str">
        <f t="shared" si="1"/>
        <v>Teplota ovzduší podle krajů v ČR v průběhu roku a v posledních 10 letech</v>
      </c>
      <c r="C53" s="327">
        <v>51</v>
      </c>
      <c r="D53" s="339"/>
      <c r="E53" s="341" t="str">
        <f>'11.5'!A1</f>
        <v>11.5. Teplota ovzduší podle krajů v ČR v průběhu roku a v posledních 10 letech</v>
      </c>
    </row>
    <row r="54" spans="1:5" ht="14.1" customHeight="1">
      <c r="A54" s="342" t="str">
        <f t="shared" si="0"/>
        <v>12.</v>
      </c>
      <c r="B54" s="343" t="str">
        <f t="shared" si="1"/>
        <v>Historická data</v>
      </c>
      <c r="C54" s="323">
        <v>52</v>
      </c>
      <c r="D54" s="342"/>
      <c r="E54" s="344" t="str">
        <f>'12.1'!A1</f>
        <v>12. Historická data</v>
      </c>
    </row>
    <row r="55" spans="1:5" ht="14.1" customHeight="1">
      <c r="A55" s="345" t="str">
        <f t="shared" si="0"/>
        <v>12.1.</v>
      </c>
      <c r="B55" s="346" t="str">
        <f t="shared" si="1"/>
        <v>Spotřeba zemního plynu a svítiplynu v ČR v posledních 70 letech</v>
      </c>
      <c r="C55" s="327">
        <v>52</v>
      </c>
      <c r="D55" s="345"/>
      <c r="E55" s="347" t="str">
        <f>'12.1'!A3</f>
        <v>12.1. Spotřeba zemního plynu a svítiplynu v ČR v posledních 70 letech</v>
      </c>
    </row>
    <row r="56" spans="1:5" ht="14.1" customHeight="1">
      <c r="A56" s="345" t="str">
        <f t="shared" si="0"/>
        <v>12.2.</v>
      </c>
      <c r="B56" s="346" t="str">
        <f t="shared" si="1"/>
        <v>Spotřeba zemního plynu podle kategorie odběru v ČR v posledních 70 letech</v>
      </c>
      <c r="C56" s="327">
        <v>54</v>
      </c>
      <c r="D56" s="345"/>
      <c r="E56" s="347" t="str">
        <f>'12.2'!A1</f>
        <v>12.2. Spotřeba zemního plynu podle kategorie odběru v ČR v posledních 70 letech</v>
      </c>
    </row>
    <row r="57" spans="1:5" ht="14.1" customHeight="1">
      <c r="A57" s="345" t="str">
        <f t="shared" si="0"/>
        <v>12.3.</v>
      </c>
      <c r="B57" s="346" t="str">
        <f t="shared" si="1"/>
        <v>Průměrná teplota ovzduší v ČR v posledních 30 letech</v>
      </c>
      <c r="C57" s="327">
        <v>57</v>
      </c>
      <c r="D57" s="345"/>
      <c r="E57" s="347" t="str">
        <f>'12.3'!A1</f>
        <v>12.3. Průměrná teplota ovzduší v ČR v posledních 30 letech</v>
      </c>
    </row>
    <row r="58" spans="1:5" ht="13.5" customHeight="1">
      <c r="A58" s="342" t="str">
        <f t="shared" si="0"/>
        <v>13.</v>
      </c>
      <c r="B58" s="343" t="str">
        <f t="shared" si="1"/>
        <v>Schéma, toky plynu a mapa plynárenské soustavy ČR</v>
      </c>
      <c r="C58" s="323">
        <v>58</v>
      </c>
      <c r="D58" s="345"/>
      <c r="E58" s="344" t="str">
        <f>'13'!A1</f>
        <v>13. Schéma, toky plynu a mapa plynárenské soustavy ČR</v>
      </c>
    </row>
    <row r="59" spans="1:5" ht="12" customHeight="1">
      <c r="A59" s="318"/>
      <c r="B59" s="318"/>
      <c r="C59" s="348"/>
    </row>
    <row r="60" spans="1:5" ht="12" customHeight="1">
      <c r="A60" s="318"/>
      <c r="B60" s="318"/>
      <c r="C60" s="348"/>
    </row>
    <row r="61" spans="1:5" ht="12" customHeight="1">
      <c r="A61" s="318"/>
      <c r="B61" s="318"/>
      <c r="C61" s="348"/>
    </row>
    <row r="62" spans="1:5" ht="12" customHeight="1">
      <c r="A62" s="318"/>
      <c r="B62" s="318"/>
      <c r="C62" s="348"/>
    </row>
    <row r="63" spans="1:5" ht="12" customHeight="1">
      <c r="A63" s="318"/>
      <c r="B63" s="318"/>
      <c r="C63" s="349"/>
    </row>
    <row r="64" spans="1:5" ht="12" customHeight="1"/>
    <row r="65" ht="12" customHeight="1"/>
    <row r="66" ht="12" customHeight="1"/>
    <row r="67" ht="12" customHeight="1"/>
    <row r="68" ht="12" customHeight="1"/>
    <row r="69" ht="12" customHeight="1"/>
  </sheetData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2"/>
  <dimension ref="A1:S353"/>
  <sheetViews>
    <sheetView showGridLines="0" zoomScaleNormal="100" zoomScaleSheetLayoutView="100" workbookViewId="0"/>
  </sheetViews>
  <sheetFormatPr defaultColWidth="9.140625" defaultRowHeight="12.75"/>
  <cols>
    <col min="1" max="1" width="14.42578125" style="760" customWidth="1"/>
    <col min="2" max="9" width="9.7109375" style="794" customWidth="1"/>
    <col min="10" max="11" width="9.140625" style="760"/>
    <col min="12" max="12" width="7.7109375" style="760" customWidth="1"/>
    <col min="13" max="13" width="2.85546875" style="760" customWidth="1"/>
    <col min="14" max="16384" width="9.140625" style="760"/>
  </cols>
  <sheetData>
    <row r="1" spans="1:19" ht="18" customHeight="1">
      <c r="A1" s="804" t="s">
        <v>450</v>
      </c>
      <c r="B1" s="804"/>
      <c r="C1" s="804"/>
      <c r="D1" s="804"/>
      <c r="E1" s="804"/>
      <c r="F1" s="804"/>
      <c r="G1" s="804"/>
      <c r="H1" s="804"/>
      <c r="I1" s="838"/>
      <c r="J1" s="837"/>
      <c r="K1" s="837"/>
    </row>
    <row r="2" spans="1:19" ht="5.0999999999999996" customHeight="1">
      <c r="A2" s="839"/>
      <c r="B2" s="839"/>
      <c r="C2" s="839"/>
      <c r="D2" s="839"/>
      <c r="E2" s="839"/>
      <c r="F2" s="839"/>
      <c r="G2" s="839"/>
      <c r="H2" s="839"/>
      <c r="I2" s="840"/>
      <c r="J2" s="837"/>
      <c r="K2" s="837"/>
    </row>
    <row r="3" spans="1:19" ht="15" customHeight="1">
      <c r="A3" s="1725">
        <v>2020</v>
      </c>
      <c r="B3" s="1726"/>
      <c r="C3" s="1726"/>
      <c r="D3" s="1726"/>
      <c r="E3" s="1726"/>
      <c r="F3" s="1726"/>
      <c r="G3" s="1726"/>
      <c r="H3" s="1726"/>
      <c r="I3" s="1727"/>
      <c r="J3" s="837"/>
      <c r="K3" s="837"/>
    </row>
    <row r="4" spans="1:19" ht="20.25" customHeight="1">
      <c r="A4" s="119"/>
      <c r="B4" s="1720" t="s">
        <v>222</v>
      </c>
      <c r="C4" s="1721"/>
      <c r="D4" s="1720" t="s">
        <v>223</v>
      </c>
      <c r="E4" s="1721"/>
      <c r="F4" s="1722" t="s">
        <v>224</v>
      </c>
      <c r="G4" s="1723"/>
      <c r="H4" s="1723"/>
      <c r="I4" s="1724"/>
      <c r="N4" s="811"/>
      <c r="O4" s="762"/>
      <c r="P4" s="763"/>
      <c r="S4" s="762"/>
    </row>
    <row r="5" spans="1:19" ht="17.25" customHeight="1">
      <c r="A5" s="120"/>
      <c r="B5" s="1728">
        <v>2020</v>
      </c>
      <c r="C5" s="1729"/>
      <c r="D5" s="1728"/>
      <c r="E5" s="1729"/>
      <c r="F5" s="1728">
        <f>B5</f>
        <v>2020</v>
      </c>
      <c r="G5" s="1735"/>
      <c r="H5" s="1728">
        <f>B5</f>
        <v>2020</v>
      </c>
      <c r="I5" s="1735"/>
      <c r="N5" s="811"/>
      <c r="O5" s="762"/>
      <c r="P5" s="763"/>
      <c r="S5" s="762"/>
    </row>
    <row r="6" spans="1:19" ht="16.5" customHeight="1">
      <c r="A6" s="107"/>
      <c r="B6" s="1728" t="s">
        <v>86</v>
      </c>
      <c r="C6" s="1729"/>
      <c r="D6" s="1728" t="s">
        <v>86</v>
      </c>
      <c r="E6" s="1729"/>
      <c r="F6" s="1728" t="s">
        <v>50</v>
      </c>
      <c r="G6" s="1729"/>
      <c r="H6" s="1728" t="s">
        <v>51</v>
      </c>
      <c r="I6" s="1729"/>
      <c r="N6" s="811"/>
      <c r="O6" s="762"/>
      <c r="P6" s="763"/>
      <c r="S6" s="762"/>
    </row>
    <row r="7" spans="1:19" ht="12.95" customHeight="1">
      <c r="A7" s="121" t="str">
        <f>'6.1'!A8</f>
        <v>Období</v>
      </c>
      <c r="B7" s="122" t="s">
        <v>383</v>
      </c>
      <c r="C7" s="123" t="s">
        <v>49</v>
      </c>
      <c r="D7" s="122" t="s">
        <v>383</v>
      </c>
      <c r="E7" s="123" t="s">
        <v>49</v>
      </c>
      <c r="F7" s="122" t="s">
        <v>383</v>
      </c>
      <c r="G7" s="123" t="s">
        <v>49</v>
      </c>
      <c r="H7" s="122" t="s">
        <v>383</v>
      </c>
      <c r="I7" s="123" t="s">
        <v>49</v>
      </c>
      <c r="N7" s="811"/>
      <c r="O7" s="762"/>
      <c r="P7" s="763"/>
      <c r="S7" s="762"/>
    </row>
    <row r="8" spans="1:19" ht="12.95" customHeight="1">
      <c r="A8" s="828" t="str">
        <f>'6.1'!A9</f>
        <v>leden</v>
      </c>
      <c r="B8" s="806">
        <v>0.92200447449998668</v>
      </c>
      <c r="C8" s="807">
        <v>9.8327280033877731</v>
      </c>
      <c r="D8" s="806">
        <v>1.0854287097104021</v>
      </c>
      <c r="E8" s="807">
        <v>11.575567760057202</v>
      </c>
      <c r="F8" s="806">
        <v>41.089301006209269</v>
      </c>
      <c r="G8" s="807">
        <v>438.19735350252807</v>
      </c>
      <c r="H8" s="806">
        <v>52.153354700209107</v>
      </c>
      <c r="I8" s="807">
        <v>556.19008954318133</v>
      </c>
      <c r="N8" s="811"/>
      <c r="O8" s="762"/>
      <c r="P8" s="763"/>
      <c r="S8" s="762"/>
    </row>
    <row r="9" spans="1:19" ht="12.95" customHeight="1">
      <c r="A9" s="764" t="str">
        <f>'6.1'!A10</f>
        <v>únor</v>
      </c>
      <c r="B9" s="806">
        <v>1.0528721237499141</v>
      </c>
      <c r="C9" s="829">
        <v>11.229591489346868</v>
      </c>
      <c r="D9" s="806">
        <v>1.1723104935803517</v>
      </c>
      <c r="E9" s="829">
        <v>12.50348227921066</v>
      </c>
      <c r="F9" s="806">
        <v>38.881988625223947</v>
      </c>
      <c r="G9" s="829">
        <v>414.70263929070256</v>
      </c>
      <c r="H9" s="806">
        <v>51.516454110222917</v>
      </c>
      <c r="I9" s="829">
        <v>549.45773716286499</v>
      </c>
      <c r="N9" s="811"/>
      <c r="O9" s="762"/>
      <c r="P9" s="763"/>
      <c r="S9" s="762"/>
    </row>
    <row r="10" spans="1:19" ht="12.95" customHeight="1">
      <c r="A10" s="830" t="str">
        <f>'6.1'!A11</f>
        <v>březen</v>
      </c>
      <c r="B10" s="813">
        <v>0.76722305124776646</v>
      </c>
      <c r="C10" s="814">
        <v>8.1840621348557949</v>
      </c>
      <c r="D10" s="813">
        <v>1.1393672760735725</v>
      </c>
      <c r="E10" s="814">
        <v>12.15377010198331</v>
      </c>
      <c r="F10" s="813">
        <v>34.350989003080976</v>
      </c>
      <c r="G10" s="814">
        <v>366.42620152998336</v>
      </c>
      <c r="H10" s="813">
        <v>43.557665618054173</v>
      </c>
      <c r="I10" s="814">
        <v>464.63494714825293</v>
      </c>
      <c r="N10" s="811"/>
      <c r="O10" s="762"/>
      <c r="P10" s="763"/>
      <c r="S10" s="762"/>
    </row>
    <row r="11" spans="1:19" ht="12.95" customHeight="1">
      <c r="A11" s="828" t="str">
        <f>'6.1'!A12</f>
        <v>duben</v>
      </c>
      <c r="B11" s="806">
        <v>1.2024360015085795</v>
      </c>
      <c r="C11" s="807">
        <v>12.838941737566648</v>
      </c>
      <c r="D11" s="806">
        <v>1.0562054864579937</v>
      </c>
      <c r="E11" s="807">
        <v>11.277573764025114</v>
      </c>
      <c r="F11" s="806">
        <v>32.085883909079669</v>
      </c>
      <c r="G11" s="807">
        <v>342.59519308318193</v>
      </c>
      <c r="H11" s="806">
        <v>46.51511592718262</v>
      </c>
      <c r="I11" s="807">
        <v>496.66249393398164</v>
      </c>
      <c r="N11" s="811"/>
      <c r="O11" s="762"/>
      <c r="P11" s="763"/>
      <c r="S11" s="762"/>
    </row>
    <row r="12" spans="1:19" ht="12.95" customHeight="1">
      <c r="A12" s="764" t="str">
        <f>'6.1'!A13</f>
        <v>květen</v>
      </c>
      <c r="B12" s="806">
        <v>0.68956283186609046</v>
      </c>
      <c r="C12" s="829">
        <v>7.3657537544452305</v>
      </c>
      <c r="D12" s="806">
        <v>0.6799575978598732</v>
      </c>
      <c r="E12" s="829">
        <v>7.2631528235740621</v>
      </c>
      <c r="F12" s="806" t="s">
        <v>53</v>
      </c>
      <c r="G12" s="829" t="s">
        <v>53</v>
      </c>
      <c r="H12" s="806" t="s">
        <v>53</v>
      </c>
      <c r="I12" s="829" t="s">
        <v>53</v>
      </c>
      <c r="N12" s="811"/>
      <c r="O12" s="762"/>
      <c r="P12" s="763"/>
      <c r="S12" s="762"/>
    </row>
    <row r="13" spans="1:19" ht="12.95" customHeight="1">
      <c r="A13" s="830" t="str">
        <f>'6.1'!A14</f>
        <v>červen</v>
      </c>
      <c r="B13" s="813">
        <v>0.21851185139545429</v>
      </c>
      <c r="C13" s="814">
        <v>2.3403439104871278</v>
      </c>
      <c r="D13" s="813">
        <v>0.10205477964650569</v>
      </c>
      <c r="E13" s="814">
        <v>1.0930449792837824</v>
      </c>
      <c r="F13" s="813" t="s">
        <v>53</v>
      </c>
      <c r="G13" s="814" t="s">
        <v>53</v>
      </c>
      <c r="H13" s="813" t="s">
        <v>53</v>
      </c>
      <c r="I13" s="814" t="s">
        <v>53</v>
      </c>
      <c r="N13" s="811"/>
      <c r="O13" s="762"/>
      <c r="P13" s="763"/>
      <c r="S13" s="762"/>
    </row>
    <row r="14" spans="1:19" ht="12.95" customHeight="1">
      <c r="A14" s="828" t="str">
        <f>'6.1'!A15</f>
        <v>červenec</v>
      </c>
      <c r="B14" s="806">
        <v>0.13579484079263401</v>
      </c>
      <c r="C14" s="807">
        <v>1.4538987590320229</v>
      </c>
      <c r="D14" s="806">
        <v>0.1284754098611311</v>
      </c>
      <c r="E14" s="807">
        <v>1.375532662897464</v>
      </c>
      <c r="F14" s="806" t="s">
        <v>53</v>
      </c>
      <c r="G14" s="807" t="s">
        <v>53</v>
      </c>
      <c r="H14" s="806" t="s">
        <v>53</v>
      </c>
      <c r="I14" s="807" t="s">
        <v>53</v>
      </c>
      <c r="N14" s="811"/>
      <c r="O14" s="762"/>
      <c r="P14" s="763"/>
      <c r="S14" s="762"/>
    </row>
    <row r="15" spans="1:19" ht="12.95" customHeight="1">
      <c r="A15" s="764" t="str">
        <f>'6.1'!A16</f>
        <v>srpen</v>
      </c>
      <c r="B15" s="806">
        <v>2.9621323382803499E-2</v>
      </c>
      <c r="C15" s="829">
        <v>0.31767378289320547</v>
      </c>
      <c r="D15" s="806">
        <v>0.11129149478637727</v>
      </c>
      <c r="E15" s="829">
        <v>1.1935452611530761</v>
      </c>
      <c r="F15" s="806" t="s">
        <v>53</v>
      </c>
      <c r="G15" s="829" t="s">
        <v>53</v>
      </c>
      <c r="H15" s="806" t="s">
        <v>53</v>
      </c>
      <c r="I15" s="829" t="s">
        <v>53</v>
      </c>
      <c r="N15" s="811"/>
      <c r="O15" s="762"/>
      <c r="P15" s="763"/>
      <c r="S15" s="762"/>
    </row>
    <row r="16" spans="1:19" ht="12.95" customHeight="1">
      <c r="A16" s="830" t="str">
        <f>'6.1'!A17</f>
        <v>září</v>
      </c>
      <c r="B16" s="813">
        <v>0.55870909218765064</v>
      </c>
      <c r="C16" s="814">
        <v>5.9933071551401644</v>
      </c>
      <c r="D16" s="813">
        <v>0.65850825348095188</v>
      </c>
      <c r="E16" s="814">
        <v>7.0638589607571749</v>
      </c>
      <c r="F16" s="813" t="s">
        <v>53</v>
      </c>
      <c r="G16" s="814" t="s">
        <v>53</v>
      </c>
      <c r="H16" s="813" t="s">
        <v>53</v>
      </c>
      <c r="I16" s="814" t="s">
        <v>53</v>
      </c>
      <c r="L16" s="762"/>
      <c r="N16" s="811"/>
      <c r="O16" s="762"/>
      <c r="P16" s="763"/>
      <c r="S16" s="762"/>
    </row>
    <row r="17" spans="1:19" ht="12.95" customHeight="1">
      <c r="A17" s="828" t="str">
        <f>'6.1'!A18</f>
        <v>říjen</v>
      </c>
      <c r="B17" s="806">
        <v>1.3267975501894289</v>
      </c>
      <c r="C17" s="807">
        <v>14.188159470160269</v>
      </c>
      <c r="D17" s="806">
        <v>1.0326942534221726</v>
      </c>
      <c r="E17" s="807">
        <v>11.043154812412785</v>
      </c>
      <c r="F17" s="806">
        <v>36.824487300026654</v>
      </c>
      <c r="G17" s="807">
        <v>393.7840389779704</v>
      </c>
      <c r="H17" s="806">
        <v>52.746057902299796</v>
      </c>
      <c r="I17" s="807">
        <v>564.04195261989355</v>
      </c>
      <c r="N17" s="811"/>
      <c r="O17" s="762"/>
      <c r="P17" s="763"/>
      <c r="S17" s="762"/>
    </row>
    <row r="18" spans="1:19" ht="12.95" customHeight="1">
      <c r="A18" s="764" t="str">
        <f>'6.1'!A19</f>
        <v>listopad</v>
      </c>
      <c r="B18" s="806">
        <v>1.3636592140842247</v>
      </c>
      <c r="C18" s="829">
        <v>14.570563241233346</v>
      </c>
      <c r="D18" s="806">
        <v>1.0343836872419541</v>
      </c>
      <c r="E18" s="829">
        <v>11.052286946031774</v>
      </c>
      <c r="F18" s="806">
        <v>40.430886599304138</v>
      </c>
      <c r="G18" s="829">
        <v>432.00000704714898</v>
      </c>
      <c r="H18" s="806">
        <v>56.794797168314837</v>
      </c>
      <c r="I18" s="829">
        <v>606.84676594194912</v>
      </c>
      <c r="N18" s="811"/>
      <c r="O18" s="762"/>
      <c r="P18" s="763"/>
      <c r="S18" s="762"/>
    </row>
    <row r="19" spans="1:19" ht="12.95" customHeight="1">
      <c r="A19" s="830" t="str">
        <f>'6.1'!A20</f>
        <v>prosinec</v>
      </c>
      <c r="B19" s="813">
        <v>1.0969125286846657</v>
      </c>
      <c r="C19" s="814">
        <v>11.724516566586924</v>
      </c>
      <c r="D19" s="813">
        <v>1.0295644595915225</v>
      </c>
      <c r="E19" s="814">
        <v>11.004656476414507</v>
      </c>
      <c r="F19" s="813">
        <v>40.686421544949916</v>
      </c>
      <c r="G19" s="814">
        <v>434.8830111466782</v>
      </c>
      <c r="H19" s="813">
        <v>53.849371889165909</v>
      </c>
      <c r="I19" s="814">
        <v>575.57720994572139</v>
      </c>
      <c r="N19" s="811"/>
      <c r="O19" s="762"/>
      <c r="P19" s="763"/>
      <c r="S19" s="762"/>
    </row>
    <row r="20" spans="1:19" ht="5.0999999999999996" customHeight="1">
      <c r="A20" s="789"/>
      <c r="B20" s="823"/>
      <c r="C20" s="823"/>
      <c r="D20" s="823"/>
      <c r="E20" s="823"/>
      <c r="F20" s="823"/>
      <c r="G20" s="823"/>
      <c r="H20" s="823"/>
      <c r="I20" s="823"/>
      <c r="N20" s="811"/>
      <c r="O20" s="762"/>
      <c r="P20" s="763"/>
      <c r="S20" s="762"/>
    </row>
    <row r="21" spans="1:19" ht="15" customHeight="1">
      <c r="N21" s="831"/>
      <c r="O21" s="762"/>
      <c r="P21" s="763"/>
      <c r="S21" s="762"/>
    </row>
    <row r="22" spans="1:19" ht="15" customHeight="1">
      <c r="N22" s="811"/>
      <c r="O22" s="762"/>
      <c r="P22" s="763"/>
      <c r="S22" s="762"/>
    </row>
    <row r="23" spans="1:19" ht="15" customHeight="1">
      <c r="N23" s="811"/>
      <c r="O23" s="762"/>
      <c r="P23" s="763"/>
      <c r="S23" s="762"/>
    </row>
    <row r="24" spans="1:19" ht="15" customHeight="1">
      <c r="N24" s="811"/>
      <c r="O24" s="762"/>
      <c r="P24" s="763"/>
      <c r="S24" s="762"/>
    </row>
    <row r="25" spans="1:19" ht="15" customHeight="1">
      <c r="C25" s="794" t="str">
        <f>B4</f>
        <v>Aktuální DTG</v>
      </c>
      <c r="D25" s="794" t="str">
        <f>D4</f>
        <v>Dlouhodobý DTG</v>
      </c>
      <c r="N25" s="811"/>
      <c r="O25" s="762"/>
      <c r="P25" s="763"/>
      <c r="S25" s="762"/>
    </row>
    <row r="26" spans="1:19" ht="15" customHeight="1">
      <c r="B26" s="789" t="str">
        <f>A8</f>
        <v>leden</v>
      </c>
      <c r="C26" s="790">
        <f>B8</f>
        <v>0.92200447449998668</v>
      </c>
      <c r="D26" s="832">
        <f>D8</f>
        <v>1.0854287097104021</v>
      </c>
      <c r="E26" s="790"/>
      <c r="G26" s="797"/>
      <c r="N26" s="811"/>
      <c r="O26" s="762"/>
      <c r="P26" s="763"/>
      <c r="S26" s="762"/>
    </row>
    <row r="27" spans="1:19" ht="15" customHeight="1">
      <c r="B27" s="789" t="str">
        <f t="shared" ref="B27:C37" si="0">A9</f>
        <v>únor</v>
      </c>
      <c r="C27" s="790">
        <f t="shared" si="0"/>
        <v>1.0528721237499141</v>
      </c>
      <c r="D27" s="832">
        <f t="shared" ref="D27:D36" si="1">D9</f>
        <v>1.1723104935803517</v>
      </c>
      <c r="E27" s="790"/>
      <c r="G27" s="797"/>
      <c r="N27" s="811"/>
      <c r="O27" s="762"/>
      <c r="P27" s="763"/>
      <c r="S27" s="762"/>
    </row>
    <row r="28" spans="1:19" ht="15" customHeight="1">
      <c r="B28" s="789" t="str">
        <f t="shared" si="0"/>
        <v>březen</v>
      </c>
      <c r="C28" s="790">
        <f t="shared" si="0"/>
        <v>0.76722305124776646</v>
      </c>
      <c r="D28" s="832">
        <f t="shared" si="1"/>
        <v>1.1393672760735725</v>
      </c>
      <c r="E28" s="790"/>
      <c r="G28" s="789"/>
      <c r="N28" s="811"/>
      <c r="O28" s="762"/>
      <c r="P28" s="763"/>
      <c r="S28" s="762"/>
    </row>
    <row r="29" spans="1:19" ht="15" customHeight="1">
      <c r="B29" s="789" t="str">
        <f t="shared" si="0"/>
        <v>duben</v>
      </c>
      <c r="C29" s="790">
        <f t="shared" si="0"/>
        <v>1.2024360015085795</v>
      </c>
      <c r="D29" s="832">
        <f t="shared" si="1"/>
        <v>1.0562054864579937</v>
      </c>
      <c r="E29" s="790"/>
      <c r="G29" s="789"/>
      <c r="N29" s="811"/>
      <c r="O29" s="762"/>
      <c r="P29" s="763"/>
      <c r="S29" s="762"/>
    </row>
    <row r="30" spans="1:19" ht="15" customHeight="1">
      <c r="B30" s="789" t="str">
        <f t="shared" si="0"/>
        <v>květen</v>
      </c>
      <c r="C30" s="790">
        <f>B12</f>
        <v>0.68956283186609046</v>
      </c>
      <c r="D30" s="832">
        <f t="shared" si="1"/>
        <v>0.6799575978598732</v>
      </c>
      <c r="E30" s="790"/>
      <c r="G30" s="798"/>
      <c r="N30" s="811"/>
      <c r="O30" s="762"/>
      <c r="P30" s="763"/>
      <c r="S30" s="762"/>
    </row>
    <row r="31" spans="1:19" ht="15" customHeight="1">
      <c r="B31" s="789" t="str">
        <f t="shared" si="0"/>
        <v>červen</v>
      </c>
      <c r="C31" s="790">
        <f t="shared" si="0"/>
        <v>0.21851185139545429</v>
      </c>
      <c r="D31" s="832">
        <f t="shared" si="1"/>
        <v>0.10205477964650569</v>
      </c>
      <c r="E31" s="790"/>
      <c r="G31" s="798"/>
      <c r="N31" s="811"/>
      <c r="O31" s="762"/>
      <c r="P31" s="763"/>
      <c r="S31" s="762"/>
    </row>
    <row r="32" spans="1:19" ht="15" customHeight="1">
      <c r="B32" s="789" t="str">
        <f t="shared" si="0"/>
        <v>červenec</v>
      </c>
      <c r="C32" s="790">
        <f t="shared" si="0"/>
        <v>0.13579484079263401</v>
      </c>
      <c r="D32" s="832">
        <f t="shared" si="1"/>
        <v>0.1284754098611311</v>
      </c>
      <c r="E32" s="790"/>
      <c r="G32" s="798"/>
      <c r="N32" s="811"/>
      <c r="O32" s="762"/>
      <c r="P32" s="763"/>
      <c r="S32" s="762"/>
    </row>
    <row r="33" spans="1:19" ht="15" customHeight="1">
      <c r="B33" s="789" t="str">
        <f t="shared" si="0"/>
        <v>srpen</v>
      </c>
      <c r="C33" s="790">
        <f t="shared" si="0"/>
        <v>2.9621323382803499E-2</v>
      </c>
      <c r="D33" s="832">
        <f t="shared" si="1"/>
        <v>0.11129149478637727</v>
      </c>
      <c r="E33" s="790"/>
      <c r="G33" s="798"/>
      <c r="N33" s="811"/>
      <c r="O33" s="762"/>
      <c r="P33" s="763"/>
      <c r="S33" s="762"/>
    </row>
    <row r="34" spans="1:19" ht="15" customHeight="1">
      <c r="B34" s="789" t="str">
        <f t="shared" si="0"/>
        <v>září</v>
      </c>
      <c r="C34" s="790">
        <f t="shared" si="0"/>
        <v>0.55870909218765064</v>
      </c>
      <c r="D34" s="832">
        <f t="shared" si="1"/>
        <v>0.65850825348095188</v>
      </c>
      <c r="E34" s="790"/>
      <c r="G34" s="798"/>
      <c r="N34" s="811"/>
      <c r="O34" s="762"/>
      <c r="P34" s="763"/>
      <c r="S34" s="762"/>
    </row>
    <row r="35" spans="1:19" ht="15" customHeight="1">
      <c r="B35" s="789" t="str">
        <f t="shared" si="0"/>
        <v>říjen</v>
      </c>
      <c r="C35" s="790">
        <f t="shared" si="0"/>
        <v>1.3267975501894289</v>
      </c>
      <c r="D35" s="832">
        <f t="shared" si="1"/>
        <v>1.0326942534221726</v>
      </c>
      <c r="E35" s="790"/>
      <c r="G35" s="798"/>
      <c r="N35" s="811"/>
      <c r="O35" s="762"/>
      <c r="P35" s="763"/>
      <c r="S35" s="762"/>
    </row>
    <row r="36" spans="1:19" ht="15" customHeight="1">
      <c r="B36" s="789" t="str">
        <f t="shared" si="0"/>
        <v>listopad</v>
      </c>
      <c r="C36" s="790">
        <f t="shared" si="0"/>
        <v>1.3636592140842247</v>
      </c>
      <c r="D36" s="832">
        <f t="shared" si="1"/>
        <v>1.0343836872419541</v>
      </c>
      <c r="E36" s="790"/>
      <c r="G36" s="798"/>
      <c r="N36" s="811"/>
      <c r="O36" s="762"/>
      <c r="P36" s="763"/>
      <c r="S36" s="762"/>
    </row>
    <row r="37" spans="1:19" ht="15" customHeight="1">
      <c r="B37" s="789" t="str">
        <f t="shared" si="0"/>
        <v>prosinec</v>
      </c>
      <c r="C37" s="790">
        <f>B19</f>
        <v>1.0969125286846657</v>
      </c>
      <c r="D37" s="832">
        <f>D19</f>
        <v>1.0295644595915225</v>
      </c>
      <c r="E37" s="790"/>
      <c r="G37" s="798"/>
      <c r="N37" s="811"/>
      <c r="O37" s="762"/>
      <c r="P37" s="763"/>
      <c r="S37" s="762"/>
    </row>
    <row r="38" spans="1:19" ht="15" customHeight="1">
      <c r="B38" s="790"/>
      <c r="C38" s="790"/>
      <c r="D38" s="790"/>
      <c r="E38" s="790"/>
      <c r="F38" s="798"/>
      <c r="G38" s="798"/>
      <c r="N38" s="811"/>
      <c r="O38" s="762"/>
      <c r="P38" s="763"/>
      <c r="S38" s="762"/>
    </row>
    <row r="39" spans="1:19" ht="15" customHeight="1">
      <c r="B39" s="790"/>
      <c r="C39" s="790"/>
      <c r="D39" s="790"/>
      <c r="E39" s="790"/>
      <c r="F39" s="798"/>
      <c r="G39" s="798"/>
      <c r="N39" s="811"/>
      <c r="O39" s="762"/>
      <c r="P39" s="763"/>
      <c r="S39" s="762"/>
    </row>
    <row r="40" spans="1:19" ht="15" customHeight="1">
      <c r="B40" s="790"/>
      <c r="C40" s="790"/>
      <c r="D40" s="790"/>
      <c r="E40" s="790"/>
      <c r="F40" s="798"/>
      <c r="G40" s="798"/>
      <c r="N40" s="811"/>
      <c r="O40" s="762"/>
      <c r="P40" s="763"/>
      <c r="S40" s="762"/>
    </row>
    <row r="41" spans="1:19" ht="15" customHeight="1">
      <c r="B41" s="790"/>
      <c r="C41" s="790"/>
      <c r="D41" s="790"/>
      <c r="E41" s="790"/>
      <c r="F41" s="798"/>
      <c r="G41" s="798"/>
      <c r="N41" s="811"/>
      <c r="O41" s="762"/>
      <c r="P41" s="763"/>
      <c r="S41" s="762"/>
    </row>
    <row r="42" spans="1:19" ht="15" customHeight="1">
      <c r="A42" s="833"/>
      <c r="B42" s="834"/>
      <c r="C42" s="834"/>
      <c r="D42" s="834"/>
      <c r="E42" s="834"/>
      <c r="F42" s="835"/>
      <c r="G42" s="835"/>
      <c r="H42" s="836"/>
      <c r="I42" s="836"/>
      <c r="N42" s="811"/>
      <c r="O42" s="762"/>
      <c r="P42" s="763"/>
      <c r="S42" s="762"/>
    </row>
    <row r="43" spans="1:19">
      <c r="A43" s="124" t="s">
        <v>497</v>
      </c>
      <c r="B43" s="1731" t="str">
        <f>B4</f>
        <v>Aktuální DTG</v>
      </c>
      <c r="C43" s="1732"/>
      <c r="D43" s="1733" t="s">
        <v>225</v>
      </c>
      <c r="E43" s="1733"/>
      <c r="F43" s="1733"/>
      <c r="G43" s="1733"/>
      <c r="H43" s="1733"/>
      <c r="I43" s="1734"/>
      <c r="N43" s="811"/>
      <c r="O43" s="762"/>
      <c r="P43" s="763"/>
      <c r="S43" s="762"/>
    </row>
    <row r="44" spans="1:19">
      <c r="A44" s="120"/>
      <c r="B44" s="1728" t="s">
        <v>86</v>
      </c>
      <c r="C44" s="1729"/>
      <c r="D44" s="826"/>
      <c r="E44" s="826"/>
      <c r="F44" s="827"/>
      <c r="G44" s="827"/>
      <c r="H44" s="808"/>
      <c r="I44" s="810"/>
      <c r="N44" s="811"/>
      <c r="O44" s="762"/>
      <c r="P44" s="763"/>
      <c r="S44" s="762"/>
    </row>
    <row r="45" spans="1:19" ht="15.75" customHeight="1">
      <c r="A45" s="107"/>
      <c r="B45" s="1712"/>
      <c r="C45" s="1730"/>
      <c r="D45" s="826"/>
      <c r="E45" s="826"/>
      <c r="F45" s="808"/>
      <c r="G45" s="808"/>
      <c r="H45" s="808"/>
      <c r="I45" s="810"/>
      <c r="N45" s="811"/>
      <c r="O45" s="762"/>
      <c r="P45" s="763"/>
      <c r="S45" s="762"/>
    </row>
    <row r="46" spans="1:19" ht="13.5" customHeight="1">
      <c r="A46" s="125" t="s">
        <v>1</v>
      </c>
      <c r="B46" s="126" t="s">
        <v>383</v>
      </c>
      <c r="C46" s="127" t="s">
        <v>49</v>
      </c>
      <c r="D46" s="808"/>
      <c r="E46" s="808"/>
      <c r="F46" s="808"/>
      <c r="G46" s="808"/>
      <c r="H46" s="808"/>
      <c r="I46" s="810"/>
      <c r="N46" s="811"/>
      <c r="O46" s="762"/>
      <c r="P46" s="763"/>
      <c r="S46" s="762"/>
    </row>
    <row r="47" spans="1:19">
      <c r="A47" s="805">
        <v>2011</v>
      </c>
      <c r="B47" s="806">
        <v>1.5228429462678068</v>
      </c>
      <c r="C47" s="807">
        <v>16.130104360591911</v>
      </c>
      <c r="D47" s="806"/>
      <c r="E47" s="806"/>
      <c r="F47" s="808"/>
      <c r="G47" s="809"/>
      <c r="H47" s="809" t="str">
        <f>B44</f>
        <v>±1,0°C</v>
      </c>
      <c r="I47" s="810"/>
      <c r="N47" s="811"/>
      <c r="O47" s="762"/>
      <c r="P47" s="763"/>
      <c r="S47" s="762"/>
    </row>
    <row r="48" spans="1:19">
      <c r="A48" s="812">
        <v>2012</v>
      </c>
      <c r="B48" s="813">
        <v>1.4360397751045459</v>
      </c>
      <c r="C48" s="814">
        <v>15.195371174139375</v>
      </c>
      <c r="D48" s="806"/>
      <c r="E48" s="806"/>
      <c r="F48" s="808"/>
      <c r="G48" s="815">
        <f t="shared" ref="G48:G57" si="2">A47</f>
        <v>2011</v>
      </c>
      <c r="H48" s="816">
        <f t="shared" ref="H48:H57" si="3">B47</f>
        <v>1.5228429462678068</v>
      </c>
      <c r="I48" s="810"/>
      <c r="N48" s="811"/>
      <c r="O48" s="762"/>
      <c r="P48" s="763"/>
      <c r="S48" s="762"/>
    </row>
    <row r="49" spans="1:19">
      <c r="A49" s="805">
        <v>2013</v>
      </c>
      <c r="B49" s="806">
        <v>1.5188402486761607</v>
      </c>
      <c r="C49" s="807">
        <v>16.142167801460968</v>
      </c>
      <c r="D49" s="806"/>
      <c r="E49" s="806"/>
      <c r="F49" s="808"/>
      <c r="G49" s="815">
        <f t="shared" si="2"/>
        <v>2012</v>
      </c>
      <c r="H49" s="816">
        <f t="shared" si="3"/>
        <v>1.4360397751045459</v>
      </c>
      <c r="I49" s="810"/>
      <c r="N49" s="811"/>
      <c r="O49" s="762"/>
      <c r="P49" s="763"/>
      <c r="S49" s="762"/>
    </row>
    <row r="50" spans="1:19">
      <c r="A50" s="812">
        <v>2014</v>
      </c>
      <c r="B50" s="813">
        <v>1.562740852404906</v>
      </c>
      <c r="C50" s="814">
        <v>16.616973537572306</v>
      </c>
      <c r="D50" s="806"/>
      <c r="E50" s="806"/>
      <c r="F50" s="808"/>
      <c r="G50" s="815">
        <f t="shared" si="2"/>
        <v>2013</v>
      </c>
      <c r="H50" s="816">
        <f t="shared" si="3"/>
        <v>1.5188402486761607</v>
      </c>
      <c r="I50" s="810"/>
      <c r="N50" s="811"/>
      <c r="O50" s="762"/>
      <c r="P50" s="763"/>
      <c r="S50" s="762"/>
    </row>
    <row r="51" spans="1:19">
      <c r="A51" s="805">
        <v>2015</v>
      </c>
      <c r="B51" s="806">
        <v>1.3110234890123738</v>
      </c>
      <c r="C51" s="807">
        <v>13.940306194205844</v>
      </c>
      <c r="D51" s="806"/>
      <c r="E51" s="806"/>
      <c r="F51" s="808"/>
      <c r="G51" s="815">
        <f t="shared" si="2"/>
        <v>2014</v>
      </c>
      <c r="H51" s="816">
        <f t="shared" si="3"/>
        <v>1.562740852404906</v>
      </c>
      <c r="I51" s="810"/>
      <c r="N51" s="811"/>
      <c r="O51" s="762"/>
      <c r="P51" s="763"/>
      <c r="S51" s="762"/>
    </row>
    <row r="52" spans="1:19">
      <c r="A52" s="812">
        <v>2016</v>
      </c>
      <c r="B52" s="813">
        <v>1.2362613856031661</v>
      </c>
      <c r="C52" s="814">
        <v>13.202877199633219</v>
      </c>
      <c r="D52" s="806"/>
      <c r="E52" s="806"/>
      <c r="F52" s="808"/>
      <c r="G52" s="815">
        <f t="shared" si="2"/>
        <v>2015</v>
      </c>
      <c r="H52" s="816">
        <f t="shared" si="3"/>
        <v>1.3110234890123738</v>
      </c>
      <c r="I52" s="810"/>
      <c r="N52" s="811"/>
      <c r="O52" s="762"/>
      <c r="P52" s="763"/>
      <c r="S52" s="762"/>
    </row>
    <row r="53" spans="1:19">
      <c r="A53" s="805">
        <v>2017</v>
      </c>
      <c r="B53" s="806">
        <v>1.5155658384541011</v>
      </c>
      <c r="C53" s="807">
        <v>16.172331611721351</v>
      </c>
      <c r="D53" s="806"/>
      <c r="E53" s="806"/>
      <c r="F53" s="808"/>
      <c r="G53" s="815">
        <f t="shared" si="2"/>
        <v>2016</v>
      </c>
      <c r="H53" s="816">
        <f t="shared" si="3"/>
        <v>1.2362613856031661</v>
      </c>
      <c r="I53" s="810"/>
      <c r="N53" s="811"/>
      <c r="O53" s="762"/>
      <c r="P53" s="763"/>
      <c r="S53" s="762"/>
    </row>
    <row r="54" spans="1:19">
      <c r="A54" s="812">
        <v>2018</v>
      </c>
      <c r="B54" s="813">
        <v>1.4656444905275772</v>
      </c>
      <c r="C54" s="814">
        <v>15.628867144768725</v>
      </c>
      <c r="D54" s="806"/>
      <c r="E54" s="806"/>
      <c r="F54" s="808"/>
      <c r="G54" s="815">
        <f t="shared" si="2"/>
        <v>2017</v>
      </c>
      <c r="H54" s="816">
        <f t="shared" si="3"/>
        <v>1.5155658384541011</v>
      </c>
      <c r="I54" s="810"/>
      <c r="N54" s="811"/>
      <c r="O54" s="762"/>
      <c r="P54" s="763"/>
      <c r="S54" s="762"/>
    </row>
    <row r="55" spans="1:19">
      <c r="A55" s="805">
        <v>2019</v>
      </c>
      <c r="B55" s="806">
        <v>1.3011590525315615</v>
      </c>
      <c r="C55" s="807">
        <v>13.899274705863569</v>
      </c>
      <c r="D55" s="806"/>
      <c r="E55" s="806"/>
      <c r="F55" s="808"/>
      <c r="G55" s="815">
        <f t="shared" si="2"/>
        <v>2018</v>
      </c>
      <c r="H55" s="816">
        <f t="shared" si="3"/>
        <v>1.4656444905275772</v>
      </c>
      <c r="I55" s="810"/>
      <c r="N55" s="811"/>
      <c r="O55" s="762"/>
      <c r="P55" s="763"/>
      <c r="S55" s="762"/>
    </row>
    <row r="56" spans="1:19">
      <c r="A56" s="812">
        <v>2020</v>
      </c>
      <c r="B56" s="813">
        <v>1.3636592140842247</v>
      </c>
      <c r="C56" s="814">
        <v>14.570563241233346</v>
      </c>
      <c r="D56" s="813"/>
      <c r="E56" s="817"/>
      <c r="F56" s="818"/>
      <c r="G56" s="819">
        <f t="shared" si="2"/>
        <v>2019</v>
      </c>
      <c r="H56" s="820">
        <f t="shared" si="3"/>
        <v>1.3011590525315615</v>
      </c>
      <c r="I56" s="821"/>
      <c r="N56" s="811"/>
      <c r="O56" s="762"/>
      <c r="P56" s="763"/>
      <c r="S56" s="762"/>
    </row>
    <row r="57" spans="1:19" ht="5.0999999999999996" customHeight="1">
      <c r="A57" s="822"/>
      <c r="B57" s="823"/>
      <c r="C57" s="823"/>
      <c r="D57" s="823"/>
      <c r="E57" s="823"/>
      <c r="F57" s="790"/>
      <c r="G57" s="824">
        <f t="shared" si="2"/>
        <v>2020</v>
      </c>
      <c r="H57" s="825">
        <f t="shared" si="3"/>
        <v>1.3636592140842247</v>
      </c>
      <c r="I57" s="789"/>
      <c r="N57" s="811"/>
      <c r="O57" s="762"/>
      <c r="P57" s="763"/>
      <c r="S57" s="762"/>
    </row>
    <row r="58" spans="1:19">
      <c r="A58" s="789"/>
      <c r="B58" s="823"/>
      <c r="C58" s="823"/>
      <c r="D58" s="823"/>
      <c r="E58" s="823"/>
      <c r="F58" s="790"/>
      <c r="G58" s="790"/>
      <c r="H58" s="789"/>
      <c r="I58" s="789"/>
      <c r="N58" s="811"/>
      <c r="O58" s="762"/>
      <c r="P58" s="763"/>
      <c r="S58" s="762"/>
    </row>
    <row r="59" spans="1:19">
      <c r="A59" s="789"/>
      <c r="B59" s="823"/>
      <c r="C59" s="823"/>
      <c r="D59" s="823"/>
      <c r="E59" s="823"/>
      <c r="F59" s="800"/>
      <c r="G59" s="800"/>
      <c r="N59" s="811"/>
      <c r="O59" s="762"/>
      <c r="P59" s="763"/>
      <c r="S59" s="762"/>
    </row>
    <row r="60" spans="1:19">
      <c r="F60" s="800"/>
      <c r="G60" s="800"/>
      <c r="N60" s="811"/>
      <c r="O60" s="762"/>
      <c r="P60" s="763"/>
      <c r="S60" s="762"/>
    </row>
    <row r="61" spans="1:19">
      <c r="F61" s="800"/>
      <c r="G61" s="800"/>
      <c r="N61" s="811"/>
      <c r="O61" s="762"/>
      <c r="P61" s="763"/>
      <c r="S61" s="762"/>
    </row>
    <row r="62" spans="1:19">
      <c r="N62" s="811"/>
      <c r="O62" s="762"/>
      <c r="P62" s="763"/>
      <c r="S62" s="762"/>
    </row>
    <row r="63" spans="1:19">
      <c r="N63" s="811"/>
      <c r="O63" s="762"/>
      <c r="P63" s="763"/>
      <c r="S63" s="762"/>
    </row>
    <row r="64" spans="1:19">
      <c r="N64" s="811"/>
      <c r="O64" s="762"/>
      <c r="P64" s="763"/>
      <c r="S64" s="762"/>
    </row>
    <row r="65" spans="14:19">
      <c r="N65" s="811"/>
      <c r="O65" s="762"/>
      <c r="P65" s="763"/>
      <c r="S65" s="762"/>
    </row>
    <row r="66" spans="14:19">
      <c r="N66" s="811"/>
      <c r="O66" s="762"/>
      <c r="P66" s="763"/>
      <c r="S66" s="762"/>
    </row>
    <row r="67" spans="14:19">
      <c r="N67" s="811"/>
      <c r="O67" s="762"/>
      <c r="P67" s="763"/>
      <c r="S67" s="762"/>
    </row>
    <row r="68" spans="14:19">
      <c r="N68" s="811"/>
      <c r="O68" s="762"/>
      <c r="P68" s="763"/>
      <c r="S68" s="762"/>
    </row>
    <row r="69" spans="14:19">
      <c r="N69" s="811"/>
      <c r="O69" s="762"/>
      <c r="P69" s="763"/>
      <c r="S69" s="762"/>
    </row>
    <row r="70" spans="14:19">
      <c r="N70" s="811"/>
      <c r="O70" s="762"/>
      <c r="P70" s="763"/>
      <c r="S70" s="762"/>
    </row>
    <row r="71" spans="14:19">
      <c r="N71" s="811"/>
      <c r="O71" s="762"/>
      <c r="P71" s="763"/>
      <c r="S71" s="762"/>
    </row>
    <row r="72" spans="14:19">
      <c r="N72" s="811"/>
      <c r="O72" s="762"/>
      <c r="P72" s="763"/>
      <c r="S72" s="762"/>
    </row>
    <row r="73" spans="14:19">
      <c r="N73" s="811"/>
      <c r="O73" s="762"/>
      <c r="P73" s="763"/>
      <c r="S73" s="762"/>
    </row>
    <row r="74" spans="14:19">
      <c r="N74" s="811"/>
      <c r="O74" s="762"/>
      <c r="P74" s="763"/>
      <c r="S74" s="762"/>
    </row>
    <row r="75" spans="14:19">
      <c r="N75" s="811"/>
      <c r="O75" s="762"/>
      <c r="P75" s="763"/>
      <c r="S75" s="762"/>
    </row>
    <row r="76" spans="14:19">
      <c r="N76" s="811"/>
      <c r="O76" s="762"/>
      <c r="P76" s="763"/>
      <c r="S76" s="762"/>
    </row>
    <row r="77" spans="14:19">
      <c r="N77" s="811"/>
      <c r="O77" s="762"/>
      <c r="P77" s="763"/>
      <c r="S77" s="762"/>
    </row>
    <row r="78" spans="14:19">
      <c r="N78" s="811"/>
      <c r="O78" s="762"/>
      <c r="P78" s="763"/>
      <c r="S78" s="762"/>
    </row>
    <row r="79" spans="14:19">
      <c r="N79" s="811"/>
      <c r="O79" s="762"/>
      <c r="P79" s="763"/>
      <c r="S79" s="762"/>
    </row>
    <row r="80" spans="14:19">
      <c r="N80" s="811"/>
      <c r="O80" s="762"/>
      <c r="P80" s="763"/>
      <c r="S80" s="762"/>
    </row>
    <row r="81" spans="14:19">
      <c r="N81" s="811"/>
      <c r="O81" s="762"/>
      <c r="P81" s="763"/>
      <c r="S81" s="762"/>
    </row>
    <row r="82" spans="14:19">
      <c r="N82" s="811"/>
      <c r="O82" s="762"/>
      <c r="P82" s="763"/>
      <c r="S82" s="762"/>
    </row>
    <row r="83" spans="14:19">
      <c r="N83" s="811"/>
      <c r="O83" s="762"/>
      <c r="P83" s="763"/>
      <c r="S83" s="762"/>
    </row>
    <row r="84" spans="14:19">
      <c r="N84" s="811"/>
      <c r="O84" s="762"/>
      <c r="P84" s="763"/>
      <c r="S84" s="762"/>
    </row>
    <row r="85" spans="14:19">
      <c r="N85" s="811"/>
      <c r="O85" s="762"/>
      <c r="P85" s="763"/>
      <c r="S85" s="762"/>
    </row>
    <row r="86" spans="14:19">
      <c r="N86" s="811"/>
      <c r="O86" s="762"/>
      <c r="P86" s="763"/>
      <c r="S86" s="762"/>
    </row>
    <row r="87" spans="14:19">
      <c r="N87" s="811"/>
      <c r="O87" s="762"/>
      <c r="P87" s="763"/>
      <c r="S87" s="762"/>
    </row>
    <row r="88" spans="14:19">
      <c r="N88" s="811"/>
      <c r="O88" s="762"/>
      <c r="P88" s="763"/>
      <c r="S88" s="762"/>
    </row>
    <row r="89" spans="14:19">
      <c r="N89" s="811"/>
      <c r="O89" s="762"/>
      <c r="P89" s="763"/>
      <c r="S89" s="762"/>
    </row>
    <row r="90" spans="14:19">
      <c r="N90" s="811"/>
      <c r="O90" s="762"/>
      <c r="P90" s="763"/>
      <c r="S90" s="762"/>
    </row>
    <row r="91" spans="14:19">
      <c r="N91" s="811"/>
      <c r="O91" s="762"/>
      <c r="P91" s="763"/>
      <c r="S91" s="762"/>
    </row>
    <row r="92" spans="14:19">
      <c r="N92" s="811"/>
      <c r="O92" s="762"/>
      <c r="P92" s="763"/>
      <c r="S92" s="762"/>
    </row>
    <row r="93" spans="14:19">
      <c r="N93" s="811"/>
      <c r="O93" s="762"/>
      <c r="P93" s="763"/>
      <c r="S93" s="762"/>
    </row>
    <row r="94" spans="14:19">
      <c r="N94" s="811"/>
      <c r="O94" s="762"/>
      <c r="P94" s="763"/>
      <c r="S94" s="762"/>
    </row>
    <row r="95" spans="14:19">
      <c r="N95" s="811"/>
      <c r="O95" s="762"/>
      <c r="P95" s="763"/>
      <c r="S95" s="762"/>
    </row>
    <row r="96" spans="14:19">
      <c r="N96" s="811"/>
      <c r="O96" s="762"/>
      <c r="P96" s="763"/>
      <c r="S96" s="762"/>
    </row>
    <row r="97" spans="14:19">
      <c r="N97" s="811"/>
      <c r="O97" s="762"/>
      <c r="P97" s="763"/>
      <c r="S97" s="762"/>
    </row>
    <row r="98" spans="14:19">
      <c r="N98" s="811"/>
      <c r="O98" s="762"/>
      <c r="P98" s="763"/>
      <c r="S98" s="762"/>
    </row>
    <row r="99" spans="14:19">
      <c r="N99" s="811"/>
      <c r="O99" s="762"/>
      <c r="P99" s="763"/>
      <c r="S99" s="762"/>
    </row>
    <row r="100" spans="14:19">
      <c r="N100" s="811"/>
      <c r="O100" s="762"/>
      <c r="P100" s="763"/>
      <c r="S100" s="762"/>
    </row>
    <row r="101" spans="14:19">
      <c r="N101" s="811"/>
      <c r="O101" s="762"/>
      <c r="P101" s="763"/>
      <c r="S101" s="762"/>
    </row>
    <row r="102" spans="14:19">
      <c r="N102" s="811"/>
      <c r="O102" s="762"/>
      <c r="P102" s="763"/>
      <c r="S102" s="762"/>
    </row>
    <row r="103" spans="14:19">
      <c r="N103" s="811"/>
      <c r="O103" s="762"/>
      <c r="P103" s="763"/>
      <c r="S103" s="762"/>
    </row>
    <row r="104" spans="14:19">
      <c r="N104" s="811"/>
      <c r="O104" s="762"/>
      <c r="P104" s="763"/>
      <c r="S104" s="762"/>
    </row>
    <row r="105" spans="14:19">
      <c r="N105" s="811"/>
      <c r="O105" s="762"/>
      <c r="P105" s="763"/>
      <c r="S105" s="762"/>
    </row>
    <row r="106" spans="14:19">
      <c r="N106" s="811"/>
      <c r="O106" s="762"/>
      <c r="P106" s="763"/>
      <c r="S106" s="762"/>
    </row>
    <row r="107" spans="14:19">
      <c r="N107" s="811"/>
      <c r="O107" s="762"/>
      <c r="P107" s="763"/>
      <c r="S107" s="762"/>
    </row>
    <row r="108" spans="14:19">
      <c r="N108" s="811"/>
      <c r="O108" s="762"/>
      <c r="P108" s="763"/>
      <c r="S108" s="762"/>
    </row>
    <row r="109" spans="14:19">
      <c r="N109" s="811"/>
      <c r="O109" s="762"/>
      <c r="P109" s="763"/>
      <c r="S109" s="762"/>
    </row>
    <row r="110" spans="14:19">
      <c r="N110" s="811"/>
      <c r="O110" s="762"/>
      <c r="P110" s="763"/>
      <c r="S110" s="762"/>
    </row>
    <row r="111" spans="14:19">
      <c r="N111" s="811"/>
      <c r="O111" s="762"/>
      <c r="P111" s="763"/>
      <c r="S111" s="762"/>
    </row>
    <row r="112" spans="14:19">
      <c r="N112" s="811"/>
      <c r="O112" s="762"/>
      <c r="P112" s="763"/>
      <c r="S112" s="762"/>
    </row>
    <row r="113" spans="14:19">
      <c r="N113" s="811"/>
      <c r="O113" s="762"/>
      <c r="P113" s="763"/>
      <c r="S113" s="762"/>
    </row>
    <row r="114" spans="14:19">
      <c r="N114" s="811"/>
      <c r="O114" s="762"/>
      <c r="P114" s="763"/>
      <c r="S114" s="762"/>
    </row>
    <row r="115" spans="14:19">
      <c r="N115" s="811"/>
      <c r="O115" s="762"/>
      <c r="P115" s="763"/>
      <c r="S115" s="762"/>
    </row>
    <row r="116" spans="14:19">
      <c r="N116" s="811"/>
      <c r="O116" s="762"/>
      <c r="P116" s="763"/>
      <c r="S116" s="762"/>
    </row>
    <row r="117" spans="14:19">
      <c r="N117" s="811"/>
      <c r="O117" s="762"/>
      <c r="P117" s="763"/>
      <c r="S117" s="762"/>
    </row>
    <row r="118" spans="14:19">
      <c r="N118" s="811"/>
      <c r="O118" s="762"/>
      <c r="P118" s="763"/>
      <c r="S118" s="762"/>
    </row>
    <row r="119" spans="14:19">
      <c r="N119" s="811"/>
      <c r="O119" s="762"/>
      <c r="P119" s="763"/>
      <c r="S119" s="762"/>
    </row>
    <row r="120" spans="14:19">
      <c r="N120" s="811"/>
      <c r="O120" s="762"/>
      <c r="P120" s="763"/>
      <c r="S120" s="762"/>
    </row>
    <row r="121" spans="14:19">
      <c r="N121" s="811"/>
      <c r="O121" s="762"/>
      <c r="P121" s="763"/>
      <c r="S121" s="762"/>
    </row>
    <row r="122" spans="14:19">
      <c r="N122" s="811"/>
      <c r="O122" s="762"/>
      <c r="P122" s="763"/>
      <c r="S122" s="762"/>
    </row>
    <row r="123" spans="14:19">
      <c r="N123" s="811"/>
      <c r="O123" s="762"/>
      <c r="P123" s="763"/>
      <c r="S123" s="762"/>
    </row>
    <row r="124" spans="14:19">
      <c r="N124" s="811"/>
      <c r="O124" s="762"/>
      <c r="P124" s="763"/>
      <c r="S124" s="762"/>
    </row>
    <row r="125" spans="14:19">
      <c r="N125" s="811"/>
      <c r="O125" s="762"/>
      <c r="P125" s="763"/>
      <c r="S125" s="762"/>
    </row>
    <row r="126" spans="14:19">
      <c r="N126" s="811"/>
      <c r="O126" s="762"/>
      <c r="P126" s="763"/>
      <c r="S126" s="762"/>
    </row>
    <row r="127" spans="14:19">
      <c r="N127" s="811"/>
      <c r="O127" s="762"/>
      <c r="P127" s="763"/>
      <c r="S127" s="762"/>
    </row>
    <row r="128" spans="14:19">
      <c r="N128" s="811"/>
      <c r="O128" s="762"/>
      <c r="P128" s="763"/>
      <c r="S128" s="762"/>
    </row>
    <row r="129" spans="14:19">
      <c r="N129" s="811"/>
      <c r="O129" s="762"/>
      <c r="P129" s="763"/>
      <c r="S129" s="762"/>
    </row>
    <row r="130" spans="14:19">
      <c r="N130" s="811"/>
      <c r="O130" s="762"/>
      <c r="P130" s="763"/>
      <c r="S130" s="762"/>
    </row>
    <row r="131" spans="14:19">
      <c r="N131" s="811"/>
      <c r="O131" s="762"/>
      <c r="P131" s="763"/>
      <c r="S131" s="762"/>
    </row>
    <row r="132" spans="14:19">
      <c r="N132" s="811"/>
      <c r="O132" s="762"/>
      <c r="P132" s="763"/>
      <c r="S132" s="762"/>
    </row>
    <row r="133" spans="14:19">
      <c r="N133" s="811"/>
      <c r="O133" s="762"/>
      <c r="P133" s="763"/>
      <c r="S133" s="762"/>
    </row>
    <row r="134" spans="14:19">
      <c r="N134" s="811"/>
      <c r="O134" s="762"/>
      <c r="P134" s="763"/>
      <c r="S134" s="762"/>
    </row>
    <row r="135" spans="14:19">
      <c r="N135" s="811"/>
      <c r="O135" s="762"/>
      <c r="P135" s="763"/>
      <c r="S135" s="762"/>
    </row>
    <row r="136" spans="14:19">
      <c r="N136" s="811"/>
      <c r="O136" s="762"/>
      <c r="P136" s="763"/>
      <c r="S136" s="762"/>
    </row>
    <row r="137" spans="14:19">
      <c r="N137" s="811"/>
      <c r="O137" s="762"/>
      <c r="P137" s="763"/>
      <c r="S137" s="762"/>
    </row>
    <row r="138" spans="14:19">
      <c r="N138" s="811"/>
      <c r="O138" s="762"/>
      <c r="P138" s="763"/>
      <c r="S138" s="762"/>
    </row>
    <row r="139" spans="14:19">
      <c r="N139" s="811"/>
      <c r="O139" s="762"/>
      <c r="P139" s="763"/>
      <c r="S139" s="762"/>
    </row>
    <row r="140" spans="14:19">
      <c r="N140" s="811"/>
      <c r="O140" s="762"/>
      <c r="P140" s="763"/>
      <c r="S140" s="762"/>
    </row>
    <row r="141" spans="14:19">
      <c r="N141" s="811"/>
      <c r="O141" s="762"/>
      <c r="P141" s="763"/>
      <c r="S141" s="762"/>
    </row>
    <row r="142" spans="14:19">
      <c r="N142" s="811"/>
      <c r="O142" s="762"/>
      <c r="P142" s="763"/>
      <c r="S142" s="762"/>
    </row>
    <row r="143" spans="14:19">
      <c r="N143" s="811"/>
      <c r="O143" s="762"/>
      <c r="P143" s="763"/>
      <c r="S143" s="762"/>
    </row>
    <row r="144" spans="14:19">
      <c r="N144" s="811"/>
      <c r="O144" s="762"/>
      <c r="P144" s="763"/>
      <c r="S144" s="762"/>
    </row>
    <row r="145" spans="14:19">
      <c r="N145" s="811"/>
      <c r="O145" s="762"/>
      <c r="P145" s="763"/>
      <c r="S145" s="762"/>
    </row>
    <row r="146" spans="14:19">
      <c r="N146" s="811"/>
      <c r="O146" s="762"/>
      <c r="P146" s="763"/>
      <c r="S146" s="762"/>
    </row>
    <row r="147" spans="14:19">
      <c r="N147" s="811"/>
      <c r="O147" s="762"/>
      <c r="P147" s="763"/>
      <c r="S147" s="762"/>
    </row>
    <row r="148" spans="14:19">
      <c r="N148" s="811"/>
      <c r="O148" s="762"/>
      <c r="P148" s="763"/>
      <c r="S148" s="762"/>
    </row>
    <row r="149" spans="14:19">
      <c r="N149" s="811"/>
      <c r="O149" s="762"/>
      <c r="P149" s="763"/>
      <c r="S149" s="762"/>
    </row>
    <row r="150" spans="14:19">
      <c r="N150" s="811"/>
      <c r="O150" s="762"/>
      <c r="P150" s="763"/>
      <c r="S150" s="762"/>
    </row>
    <row r="151" spans="14:19">
      <c r="N151" s="811"/>
      <c r="O151" s="762"/>
      <c r="P151" s="763"/>
      <c r="S151" s="762"/>
    </row>
    <row r="152" spans="14:19">
      <c r="N152" s="811"/>
      <c r="O152" s="762"/>
      <c r="P152" s="763"/>
      <c r="S152" s="762"/>
    </row>
    <row r="153" spans="14:19">
      <c r="N153" s="811"/>
      <c r="O153" s="762"/>
      <c r="P153" s="763"/>
      <c r="S153" s="762"/>
    </row>
    <row r="154" spans="14:19">
      <c r="N154" s="811"/>
      <c r="O154" s="762"/>
      <c r="P154" s="763"/>
      <c r="S154" s="762"/>
    </row>
    <row r="155" spans="14:19">
      <c r="N155" s="811"/>
      <c r="O155" s="762"/>
      <c r="P155" s="763"/>
      <c r="S155" s="762"/>
    </row>
    <row r="156" spans="14:19">
      <c r="N156" s="811"/>
      <c r="O156" s="762"/>
      <c r="P156" s="763"/>
      <c r="S156" s="762"/>
    </row>
    <row r="157" spans="14:19">
      <c r="N157" s="811"/>
      <c r="O157" s="762"/>
      <c r="P157" s="763"/>
      <c r="S157" s="762"/>
    </row>
    <row r="158" spans="14:19">
      <c r="N158" s="811"/>
      <c r="O158" s="762"/>
      <c r="P158" s="763"/>
      <c r="S158" s="762"/>
    </row>
    <row r="159" spans="14:19">
      <c r="N159" s="811"/>
      <c r="O159" s="762"/>
      <c r="P159" s="763"/>
      <c r="S159" s="762"/>
    </row>
    <row r="160" spans="14:19">
      <c r="N160" s="811"/>
      <c r="O160" s="762"/>
      <c r="P160" s="763"/>
      <c r="S160" s="762"/>
    </row>
    <row r="161" spans="14:19">
      <c r="N161" s="811"/>
      <c r="O161" s="762"/>
      <c r="P161" s="763"/>
      <c r="S161" s="762"/>
    </row>
    <row r="162" spans="14:19">
      <c r="N162" s="811"/>
      <c r="O162" s="762"/>
      <c r="P162" s="763"/>
      <c r="S162" s="762"/>
    </row>
    <row r="163" spans="14:19">
      <c r="N163" s="811"/>
      <c r="O163" s="762"/>
      <c r="P163" s="763"/>
      <c r="S163" s="762"/>
    </row>
    <row r="164" spans="14:19">
      <c r="N164" s="811"/>
      <c r="O164" s="762"/>
      <c r="P164" s="763"/>
      <c r="S164" s="762"/>
    </row>
    <row r="165" spans="14:19">
      <c r="N165" s="811"/>
      <c r="O165" s="762"/>
      <c r="P165" s="763"/>
      <c r="S165" s="762"/>
    </row>
    <row r="166" spans="14:19">
      <c r="N166" s="811"/>
      <c r="O166" s="762"/>
      <c r="P166" s="763"/>
      <c r="S166" s="762"/>
    </row>
    <row r="167" spans="14:19">
      <c r="N167" s="811"/>
      <c r="O167" s="762"/>
      <c r="P167" s="763"/>
      <c r="S167" s="762"/>
    </row>
    <row r="168" spans="14:19">
      <c r="N168" s="811"/>
      <c r="O168" s="762"/>
      <c r="P168" s="763"/>
      <c r="S168" s="762"/>
    </row>
    <row r="169" spans="14:19">
      <c r="N169" s="811"/>
      <c r="O169" s="762"/>
      <c r="P169" s="763"/>
      <c r="S169" s="762"/>
    </row>
    <row r="170" spans="14:19">
      <c r="N170" s="811"/>
      <c r="O170" s="762"/>
      <c r="P170" s="763"/>
      <c r="S170" s="762"/>
    </row>
    <row r="171" spans="14:19">
      <c r="N171" s="811"/>
      <c r="O171" s="762"/>
      <c r="P171" s="763"/>
      <c r="S171" s="762"/>
    </row>
    <row r="172" spans="14:19">
      <c r="N172" s="811"/>
      <c r="O172" s="762"/>
      <c r="P172" s="763"/>
      <c r="S172" s="762"/>
    </row>
    <row r="173" spans="14:19">
      <c r="N173" s="811"/>
      <c r="O173" s="762"/>
      <c r="P173" s="763"/>
      <c r="S173" s="762"/>
    </row>
    <row r="174" spans="14:19">
      <c r="N174" s="811"/>
      <c r="O174" s="762"/>
      <c r="P174" s="763"/>
      <c r="S174" s="762"/>
    </row>
    <row r="175" spans="14:19">
      <c r="N175" s="811"/>
      <c r="O175" s="762"/>
      <c r="P175" s="763"/>
      <c r="S175" s="762"/>
    </row>
    <row r="176" spans="14:19">
      <c r="N176" s="811"/>
      <c r="O176" s="762"/>
      <c r="P176" s="763"/>
      <c r="S176" s="762"/>
    </row>
    <row r="177" spans="14:19">
      <c r="N177" s="811"/>
      <c r="O177" s="762"/>
      <c r="P177" s="763"/>
      <c r="S177" s="762"/>
    </row>
    <row r="178" spans="14:19">
      <c r="N178" s="811"/>
      <c r="O178" s="762"/>
      <c r="P178" s="763"/>
      <c r="S178" s="762"/>
    </row>
    <row r="179" spans="14:19">
      <c r="N179" s="811"/>
      <c r="O179" s="762"/>
      <c r="P179" s="763"/>
      <c r="S179" s="762"/>
    </row>
    <row r="180" spans="14:19">
      <c r="N180" s="811"/>
      <c r="O180" s="762"/>
      <c r="P180" s="763"/>
      <c r="S180" s="762"/>
    </row>
    <row r="181" spans="14:19">
      <c r="N181" s="811"/>
      <c r="O181" s="762"/>
      <c r="P181" s="763"/>
      <c r="S181" s="762"/>
    </row>
    <row r="182" spans="14:19">
      <c r="N182" s="811"/>
      <c r="O182" s="762"/>
      <c r="P182" s="763"/>
      <c r="S182" s="762"/>
    </row>
    <row r="183" spans="14:19">
      <c r="N183" s="811"/>
      <c r="O183" s="762"/>
      <c r="P183" s="763"/>
      <c r="S183" s="762"/>
    </row>
    <row r="184" spans="14:19">
      <c r="N184" s="811"/>
      <c r="O184" s="762"/>
      <c r="P184" s="763"/>
      <c r="S184" s="762"/>
    </row>
    <row r="185" spans="14:19">
      <c r="N185" s="811"/>
      <c r="O185" s="762"/>
      <c r="P185" s="763"/>
      <c r="S185" s="762"/>
    </row>
    <row r="186" spans="14:19">
      <c r="N186" s="811"/>
      <c r="O186" s="762"/>
      <c r="P186" s="763"/>
      <c r="S186" s="762"/>
    </row>
    <row r="187" spans="14:19">
      <c r="N187" s="811"/>
      <c r="O187" s="762"/>
      <c r="P187" s="763"/>
      <c r="S187" s="762"/>
    </row>
    <row r="188" spans="14:19">
      <c r="N188" s="811"/>
      <c r="O188" s="762"/>
      <c r="P188" s="763"/>
      <c r="S188" s="762"/>
    </row>
    <row r="189" spans="14:19">
      <c r="N189" s="811"/>
      <c r="O189" s="762"/>
      <c r="P189" s="763"/>
      <c r="S189" s="762"/>
    </row>
    <row r="190" spans="14:19">
      <c r="N190" s="811"/>
      <c r="O190" s="762"/>
      <c r="P190" s="763"/>
      <c r="S190" s="762"/>
    </row>
    <row r="191" spans="14:19">
      <c r="N191" s="811"/>
      <c r="O191" s="762"/>
      <c r="P191" s="763"/>
      <c r="S191" s="762"/>
    </row>
    <row r="192" spans="14:19">
      <c r="N192" s="811"/>
      <c r="O192" s="762"/>
      <c r="P192" s="763"/>
      <c r="S192" s="762"/>
    </row>
    <row r="193" spans="14:19">
      <c r="N193" s="811"/>
      <c r="O193" s="762"/>
      <c r="P193" s="763"/>
      <c r="S193" s="762"/>
    </row>
    <row r="194" spans="14:19">
      <c r="N194" s="811"/>
      <c r="O194" s="762"/>
      <c r="P194" s="763"/>
      <c r="S194" s="762"/>
    </row>
    <row r="195" spans="14:19">
      <c r="N195" s="811"/>
      <c r="O195" s="762"/>
      <c r="P195" s="763"/>
      <c r="S195" s="762"/>
    </row>
    <row r="196" spans="14:19">
      <c r="N196" s="811"/>
      <c r="O196" s="762"/>
      <c r="P196" s="763"/>
      <c r="S196" s="762"/>
    </row>
    <row r="197" spans="14:19">
      <c r="N197" s="811"/>
      <c r="O197" s="762"/>
      <c r="P197" s="763"/>
      <c r="S197" s="762"/>
    </row>
    <row r="198" spans="14:19">
      <c r="N198" s="811"/>
      <c r="O198" s="762"/>
      <c r="P198" s="763"/>
      <c r="S198" s="762"/>
    </row>
    <row r="199" spans="14:19">
      <c r="N199" s="811"/>
      <c r="O199" s="762"/>
      <c r="P199" s="763"/>
      <c r="S199" s="762"/>
    </row>
    <row r="200" spans="14:19">
      <c r="N200" s="811"/>
      <c r="O200" s="762"/>
      <c r="P200" s="763"/>
      <c r="S200" s="762"/>
    </row>
    <row r="201" spans="14:19">
      <c r="N201" s="811"/>
      <c r="O201" s="762"/>
      <c r="P201" s="763"/>
      <c r="S201" s="762"/>
    </row>
    <row r="202" spans="14:19">
      <c r="N202" s="811"/>
      <c r="O202" s="762"/>
      <c r="P202" s="763"/>
      <c r="S202" s="762"/>
    </row>
    <row r="203" spans="14:19">
      <c r="N203" s="811"/>
      <c r="O203" s="762"/>
      <c r="P203" s="763"/>
      <c r="S203" s="762"/>
    </row>
    <row r="204" spans="14:19">
      <c r="N204" s="811"/>
      <c r="O204" s="762"/>
      <c r="P204" s="763"/>
      <c r="S204" s="762"/>
    </row>
    <row r="205" spans="14:19">
      <c r="N205" s="811"/>
      <c r="O205" s="762"/>
      <c r="P205" s="763"/>
      <c r="S205" s="762"/>
    </row>
    <row r="206" spans="14:19">
      <c r="N206" s="811"/>
      <c r="O206" s="762"/>
      <c r="P206" s="763"/>
      <c r="S206" s="762"/>
    </row>
    <row r="207" spans="14:19">
      <c r="N207" s="811"/>
      <c r="O207" s="762"/>
      <c r="P207" s="763"/>
      <c r="S207" s="762"/>
    </row>
    <row r="208" spans="14:19">
      <c r="N208" s="811"/>
      <c r="O208" s="762"/>
      <c r="P208" s="763"/>
      <c r="S208" s="762"/>
    </row>
    <row r="209" spans="14:19">
      <c r="N209" s="811"/>
      <c r="O209" s="762"/>
      <c r="P209" s="763"/>
      <c r="S209" s="762"/>
    </row>
    <row r="210" spans="14:19">
      <c r="N210" s="811"/>
      <c r="O210" s="762"/>
      <c r="P210" s="763"/>
      <c r="S210" s="762"/>
    </row>
    <row r="211" spans="14:19">
      <c r="N211" s="811"/>
      <c r="O211" s="762"/>
      <c r="P211" s="763"/>
      <c r="S211" s="762"/>
    </row>
    <row r="212" spans="14:19">
      <c r="N212" s="811"/>
      <c r="O212" s="762"/>
      <c r="P212" s="763"/>
      <c r="S212" s="762"/>
    </row>
    <row r="213" spans="14:19">
      <c r="N213" s="811"/>
      <c r="O213" s="762"/>
      <c r="P213" s="763"/>
      <c r="S213" s="762"/>
    </row>
    <row r="214" spans="14:19">
      <c r="N214" s="811"/>
      <c r="O214" s="762"/>
      <c r="P214" s="763"/>
      <c r="S214" s="762"/>
    </row>
    <row r="215" spans="14:19">
      <c r="N215" s="811"/>
      <c r="O215" s="762"/>
      <c r="P215" s="763"/>
      <c r="S215" s="762"/>
    </row>
    <row r="216" spans="14:19">
      <c r="N216" s="811"/>
      <c r="O216" s="762"/>
      <c r="P216" s="763"/>
      <c r="S216" s="762"/>
    </row>
    <row r="217" spans="14:19">
      <c r="N217" s="811"/>
      <c r="O217" s="762"/>
      <c r="P217" s="763"/>
      <c r="S217" s="762"/>
    </row>
    <row r="218" spans="14:19">
      <c r="N218" s="811"/>
      <c r="O218" s="762"/>
      <c r="P218" s="763"/>
      <c r="S218" s="762"/>
    </row>
    <row r="219" spans="14:19">
      <c r="N219" s="811"/>
      <c r="O219" s="762"/>
      <c r="P219" s="763"/>
      <c r="S219" s="762"/>
    </row>
    <row r="220" spans="14:19">
      <c r="N220" s="811"/>
      <c r="O220" s="762"/>
      <c r="P220" s="763"/>
      <c r="S220" s="762"/>
    </row>
    <row r="221" spans="14:19">
      <c r="N221" s="811"/>
      <c r="O221" s="762"/>
      <c r="P221" s="763"/>
      <c r="S221" s="762"/>
    </row>
    <row r="222" spans="14:19">
      <c r="N222" s="811"/>
      <c r="O222" s="762"/>
      <c r="P222" s="763"/>
      <c r="S222" s="762"/>
    </row>
    <row r="223" spans="14:19">
      <c r="N223" s="811"/>
      <c r="O223" s="762"/>
      <c r="P223" s="763"/>
      <c r="S223" s="762"/>
    </row>
    <row r="224" spans="14:19">
      <c r="N224" s="811"/>
      <c r="O224" s="762"/>
      <c r="P224" s="763"/>
      <c r="S224" s="762"/>
    </row>
    <row r="225" spans="14:19">
      <c r="N225" s="811"/>
      <c r="O225" s="762"/>
      <c r="P225" s="763"/>
      <c r="S225" s="762"/>
    </row>
    <row r="226" spans="14:19">
      <c r="N226" s="811"/>
      <c r="O226" s="762"/>
      <c r="P226" s="763"/>
      <c r="S226" s="762"/>
    </row>
    <row r="227" spans="14:19">
      <c r="N227" s="811"/>
      <c r="O227" s="762"/>
      <c r="P227" s="763"/>
      <c r="S227" s="762"/>
    </row>
    <row r="228" spans="14:19">
      <c r="N228" s="811"/>
      <c r="O228" s="762"/>
      <c r="P228" s="763"/>
      <c r="S228" s="762"/>
    </row>
    <row r="229" spans="14:19">
      <c r="N229" s="811"/>
      <c r="O229" s="762"/>
      <c r="P229" s="763"/>
      <c r="S229" s="762"/>
    </row>
    <row r="230" spans="14:19">
      <c r="N230" s="811"/>
      <c r="O230" s="762"/>
      <c r="P230" s="763"/>
      <c r="S230" s="762"/>
    </row>
    <row r="231" spans="14:19">
      <c r="N231" s="811"/>
      <c r="O231" s="762"/>
      <c r="P231" s="763"/>
      <c r="S231" s="762"/>
    </row>
    <row r="232" spans="14:19">
      <c r="N232" s="811"/>
      <c r="O232" s="762"/>
      <c r="P232" s="763"/>
      <c r="S232" s="762"/>
    </row>
    <row r="233" spans="14:19">
      <c r="N233" s="811"/>
      <c r="O233" s="762"/>
      <c r="P233" s="763"/>
      <c r="S233" s="762"/>
    </row>
    <row r="234" spans="14:19">
      <c r="N234" s="811"/>
      <c r="O234" s="762"/>
      <c r="P234" s="763"/>
      <c r="S234" s="762"/>
    </row>
    <row r="235" spans="14:19">
      <c r="N235" s="811"/>
      <c r="O235" s="762"/>
      <c r="P235" s="763"/>
      <c r="S235" s="762"/>
    </row>
    <row r="236" spans="14:19">
      <c r="N236" s="811"/>
      <c r="O236" s="762"/>
      <c r="P236" s="763"/>
      <c r="S236" s="762"/>
    </row>
    <row r="237" spans="14:19">
      <c r="N237" s="811"/>
      <c r="O237" s="762"/>
      <c r="P237" s="763"/>
      <c r="S237" s="762"/>
    </row>
    <row r="238" spans="14:19">
      <c r="N238" s="811"/>
      <c r="O238" s="762"/>
      <c r="P238" s="763"/>
      <c r="S238" s="762"/>
    </row>
    <row r="239" spans="14:19">
      <c r="N239" s="811"/>
      <c r="O239" s="762"/>
      <c r="P239" s="763"/>
      <c r="S239" s="762"/>
    </row>
    <row r="240" spans="14:19">
      <c r="N240" s="811"/>
      <c r="O240" s="762"/>
      <c r="P240" s="763"/>
      <c r="S240" s="762"/>
    </row>
    <row r="241" spans="14:19">
      <c r="N241" s="811"/>
      <c r="O241" s="762"/>
      <c r="P241" s="763"/>
      <c r="S241" s="762"/>
    </row>
    <row r="242" spans="14:19">
      <c r="N242" s="811"/>
      <c r="O242" s="762"/>
      <c r="P242" s="763"/>
      <c r="S242" s="762"/>
    </row>
    <row r="243" spans="14:19">
      <c r="N243" s="811"/>
      <c r="O243" s="762"/>
      <c r="P243" s="763"/>
      <c r="S243" s="762"/>
    </row>
    <row r="244" spans="14:19">
      <c r="N244" s="811"/>
      <c r="O244" s="762"/>
      <c r="P244" s="763"/>
      <c r="S244" s="762"/>
    </row>
    <row r="245" spans="14:19">
      <c r="N245" s="811"/>
      <c r="O245" s="762"/>
      <c r="P245" s="763"/>
      <c r="S245" s="762"/>
    </row>
    <row r="246" spans="14:19">
      <c r="N246" s="811"/>
      <c r="O246" s="762"/>
      <c r="P246" s="763"/>
      <c r="S246" s="762"/>
    </row>
    <row r="247" spans="14:19">
      <c r="N247" s="811"/>
      <c r="O247" s="762"/>
      <c r="P247" s="763"/>
      <c r="S247" s="762"/>
    </row>
    <row r="248" spans="14:19">
      <c r="N248" s="811"/>
      <c r="O248" s="762"/>
      <c r="P248" s="763"/>
      <c r="S248" s="762"/>
    </row>
    <row r="249" spans="14:19">
      <c r="N249" s="811"/>
      <c r="O249" s="762"/>
      <c r="P249" s="763"/>
      <c r="S249" s="762"/>
    </row>
    <row r="250" spans="14:19">
      <c r="N250" s="811"/>
      <c r="O250" s="762"/>
      <c r="P250" s="763"/>
      <c r="S250" s="762"/>
    </row>
    <row r="251" spans="14:19">
      <c r="N251" s="811"/>
      <c r="O251" s="762"/>
      <c r="P251" s="763"/>
      <c r="S251" s="762"/>
    </row>
    <row r="252" spans="14:19">
      <c r="N252" s="811"/>
      <c r="O252" s="762"/>
      <c r="P252" s="763"/>
      <c r="S252" s="762"/>
    </row>
    <row r="253" spans="14:19">
      <c r="N253" s="811"/>
      <c r="O253" s="762"/>
      <c r="P253" s="763"/>
      <c r="S253" s="762"/>
    </row>
    <row r="254" spans="14:19">
      <c r="N254" s="811"/>
      <c r="O254" s="762"/>
      <c r="P254" s="763"/>
      <c r="S254" s="762"/>
    </row>
    <row r="255" spans="14:19">
      <c r="N255" s="811"/>
      <c r="O255" s="762"/>
      <c r="P255" s="763"/>
      <c r="S255" s="762"/>
    </row>
    <row r="256" spans="14:19">
      <c r="N256" s="811"/>
      <c r="O256" s="762"/>
      <c r="P256" s="763"/>
      <c r="S256" s="762"/>
    </row>
    <row r="257" spans="14:19">
      <c r="N257" s="811"/>
      <c r="O257" s="762"/>
      <c r="P257" s="763"/>
      <c r="S257" s="762"/>
    </row>
    <row r="258" spans="14:19">
      <c r="N258" s="811"/>
      <c r="O258" s="762"/>
      <c r="P258" s="763"/>
      <c r="S258" s="762"/>
    </row>
    <row r="259" spans="14:19">
      <c r="N259" s="811"/>
      <c r="O259" s="762"/>
      <c r="P259" s="763"/>
      <c r="S259" s="762"/>
    </row>
    <row r="260" spans="14:19">
      <c r="N260" s="811"/>
      <c r="O260" s="762"/>
      <c r="P260" s="763"/>
      <c r="S260" s="762"/>
    </row>
    <row r="261" spans="14:19">
      <c r="N261" s="811"/>
      <c r="O261" s="762"/>
      <c r="P261" s="763"/>
      <c r="S261" s="762"/>
    </row>
    <row r="262" spans="14:19">
      <c r="N262" s="811"/>
      <c r="O262" s="762"/>
      <c r="P262" s="763"/>
      <c r="S262" s="762"/>
    </row>
    <row r="263" spans="14:19">
      <c r="N263" s="811"/>
      <c r="O263" s="762"/>
      <c r="P263" s="763"/>
      <c r="S263" s="762"/>
    </row>
    <row r="264" spans="14:19">
      <c r="N264" s="811"/>
      <c r="O264" s="762"/>
      <c r="P264" s="763"/>
      <c r="S264" s="762"/>
    </row>
    <row r="265" spans="14:19">
      <c r="N265" s="811"/>
      <c r="O265" s="762"/>
      <c r="P265" s="763"/>
      <c r="S265" s="762"/>
    </row>
    <row r="266" spans="14:19">
      <c r="N266" s="811"/>
      <c r="O266" s="762"/>
      <c r="P266" s="763"/>
      <c r="S266" s="762"/>
    </row>
    <row r="267" spans="14:19">
      <c r="N267" s="811"/>
      <c r="O267" s="762"/>
      <c r="P267" s="763"/>
      <c r="S267" s="762"/>
    </row>
    <row r="268" spans="14:19">
      <c r="N268" s="811"/>
      <c r="O268" s="762"/>
      <c r="P268" s="763"/>
      <c r="S268" s="762"/>
    </row>
    <row r="269" spans="14:19">
      <c r="N269" s="811"/>
      <c r="O269" s="762"/>
      <c r="P269" s="763"/>
      <c r="S269" s="762"/>
    </row>
    <row r="270" spans="14:19">
      <c r="N270" s="811"/>
      <c r="O270" s="762"/>
      <c r="P270" s="763"/>
      <c r="S270" s="762"/>
    </row>
    <row r="271" spans="14:19">
      <c r="N271" s="811"/>
      <c r="O271" s="762"/>
      <c r="P271" s="763"/>
      <c r="S271" s="762"/>
    </row>
    <row r="272" spans="14:19">
      <c r="N272" s="811"/>
      <c r="O272" s="762"/>
      <c r="P272" s="763"/>
      <c r="S272" s="762"/>
    </row>
    <row r="273" spans="14:19">
      <c r="N273" s="811"/>
      <c r="O273" s="762"/>
      <c r="P273" s="763"/>
      <c r="S273" s="762"/>
    </row>
    <row r="274" spans="14:19">
      <c r="N274" s="811"/>
      <c r="O274" s="762"/>
      <c r="P274" s="763"/>
      <c r="S274" s="762"/>
    </row>
    <row r="275" spans="14:19">
      <c r="N275" s="811"/>
      <c r="O275" s="762"/>
      <c r="P275" s="763"/>
      <c r="S275" s="762"/>
    </row>
    <row r="276" spans="14:19">
      <c r="N276" s="811"/>
      <c r="O276" s="762"/>
      <c r="P276" s="763"/>
      <c r="S276" s="762"/>
    </row>
    <row r="277" spans="14:19">
      <c r="N277" s="811"/>
      <c r="O277" s="762"/>
      <c r="P277" s="763"/>
      <c r="S277" s="762"/>
    </row>
    <row r="278" spans="14:19">
      <c r="N278" s="811"/>
      <c r="O278" s="762"/>
      <c r="P278" s="763"/>
      <c r="S278" s="762"/>
    </row>
    <row r="279" spans="14:19">
      <c r="N279" s="811"/>
      <c r="O279" s="762"/>
      <c r="P279" s="763"/>
      <c r="S279" s="762"/>
    </row>
    <row r="280" spans="14:19">
      <c r="N280" s="811"/>
      <c r="O280" s="762"/>
      <c r="P280" s="763"/>
      <c r="S280" s="762"/>
    </row>
    <row r="281" spans="14:19">
      <c r="N281" s="811"/>
      <c r="O281" s="762"/>
      <c r="P281" s="763"/>
      <c r="S281" s="762"/>
    </row>
    <row r="282" spans="14:19">
      <c r="N282" s="811"/>
      <c r="O282" s="762"/>
      <c r="P282" s="763"/>
      <c r="S282" s="762"/>
    </row>
    <row r="283" spans="14:19">
      <c r="N283" s="811"/>
      <c r="O283" s="762"/>
      <c r="P283" s="763"/>
      <c r="S283" s="762"/>
    </row>
    <row r="284" spans="14:19">
      <c r="N284" s="811"/>
      <c r="O284" s="762"/>
      <c r="P284" s="763"/>
      <c r="S284" s="762"/>
    </row>
    <row r="285" spans="14:19">
      <c r="N285" s="811"/>
      <c r="O285" s="762"/>
      <c r="P285" s="763"/>
      <c r="S285" s="762"/>
    </row>
    <row r="286" spans="14:19">
      <c r="N286" s="811"/>
      <c r="O286" s="762"/>
      <c r="P286" s="763"/>
      <c r="S286" s="762"/>
    </row>
    <row r="287" spans="14:19">
      <c r="N287" s="811"/>
      <c r="O287" s="762"/>
      <c r="P287" s="763"/>
      <c r="S287" s="762"/>
    </row>
    <row r="288" spans="14:19">
      <c r="N288" s="811"/>
      <c r="O288" s="762"/>
      <c r="P288" s="763"/>
      <c r="S288" s="762"/>
    </row>
    <row r="289" spans="14:19">
      <c r="N289" s="811"/>
      <c r="O289" s="762"/>
      <c r="P289" s="763"/>
      <c r="S289" s="762"/>
    </row>
    <row r="290" spans="14:19">
      <c r="N290" s="811"/>
      <c r="O290" s="762"/>
      <c r="P290" s="763"/>
      <c r="S290" s="762"/>
    </row>
    <row r="291" spans="14:19">
      <c r="N291" s="811"/>
      <c r="O291" s="762"/>
      <c r="P291" s="763"/>
      <c r="S291" s="762"/>
    </row>
    <row r="292" spans="14:19">
      <c r="N292" s="811"/>
      <c r="O292" s="762"/>
      <c r="P292" s="763"/>
      <c r="S292" s="762"/>
    </row>
    <row r="293" spans="14:19">
      <c r="N293" s="811"/>
      <c r="O293" s="762"/>
      <c r="P293" s="763"/>
      <c r="S293" s="762"/>
    </row>
    <row r="294" spans="14:19">
      <c r="N294" s="811"/>
      <c r="O294" s="762"/>
      <c r="P294" s="763"/>
      <c r="S294" s="762"/>
    </row>
    <row r="295" spans="14:19">
      <c r="N295" s="811"/>
      <c r="O295" s="762"/>
      <c r="P295" s="763"/>
      <c r="S295" s="762"/>
    </row>
    <row r="296" spans="14:19">
      <c r="N296" s="811"/>
      <c r="O296" s="762"/>
      <c r="P296" s="763"/>
      <c r="S296" s="762"/>
    </row>
    <row r="297" spans="14:19">
      <c r="N297" s="811"/>
      <c r="O297" s="762"/>
      <c r="P297" s="763"/>
      <c r="S297" s="762"/>
    </row>
    <row r="298" spans="14:19">
      <c r="N298" s="811"/>
      <c r="O298" s="762"/>
      <c r="P298" s="763"/>
      <c r="S298" s="762"/>
    </row>
    <row r="299" spans="14:19">
      <c r="N299" s="811"/>
      <c r="O299" s="762"/>
      <c r="P299" s="763"/>
      <c r="S299" s="762"/>
    </row>
    <row r="300" spans="14:19">
      <c r="N300" s="811"/>
      <c r="O300" s="762"/>
      <c r="P300" s="763"/>
      <c r="S300" s="762"/>
    </row>
    <row r="301" spans="14:19">
      <c r="N301" s="811"/>
      <c r="O301" s="762"/>
      <c r="P301" s="763"/>
      <c r="S301" s="762"/>
    </row>
    <row r="302" spans="14:19">
      <c r="N302" s="811"/>
      <c r="O302" s="762"/>
      <c r="P302" s="763"/>
      <c r="S302" s="762"/>
    </row>
    <row r="303" spans="14:19">
      <c r="N303" s="811"/>
      <c r="O303" s="762"/>
      <c r="P303" s="763"/>
      <c r="S303" s="762"/>
    </row>
    <row r="304" spans="14:19">
      <c r="N304" s="811"/>
      <c r="O304" s="762"/>
      <c r="P304" s="763"/>
      <c r="S304" s="762"/>
    </row>
    <row r="305" spans="14:19">
      <c r="N305" s="811"/>
      <c r="O305" s="762"/>
      <c r="P305" s="763"/>
      <c r="S305" s="762"/>
    </row>
    <row r="306" spans="14:19">
      <c r="N306" s="811"/>
      <c r="O306" s="762"/>
      <c r="P306" s="763"/>
      <c r="S306" s="762"/>
    </row>
    <row r="307" spans="14:19">
      <c r="N307" s="811"/>
      <c r="O307" s="762"/>
      <c r="P307" s="763"/>
      <c r="S307" s="762"/>
    </row>
    <row r="308" spans="14:19">
      <c r="N308" s="811"/>
      <c r="O308" s="762"/>
      <c r="P308" s="763"/>
      <c r="S308" s="762"/>
    </row>
    <row r="309" spans="14:19">
      <c r="N309" s="811"/>
      <c r="O309" s="762"/>
      <c r="P309" s="763"/>
      <c r="S309" s="762"/>
    </row>
    <row r="310" spans="14:19">
      <c r="N310" s="811"/>
      <c r="O310" s="762"/>
      <c r="P310" s="763"/>
      <c r="S310" s="762"/>
    </row>
    <row r="311" spans="14:19">
      <c r="N311" s="811"/>
      <c r="O311" s="762"/>
      <c r="P311" s="763"/>
      <c r="S311" s="762"/>
    </row>
    <row r="312" spans="14:19">
      <c r="N312" s="811"/>
      <c r="O312" s="762"/>
      <c r="P312" s="763"/>
      <c r="S312" s="762"/>
    </row>
    <row r="313" spans="14:19">
      <c r="N313" s="811"/>
      <c r="O313" s="762"/>
      <c r="P313" s="763"/>
      <c r="S313" s="762"/>
    </row>
    <row r="314" spans="14:19">
      <c r="N314" s="811"/>
      <c r="O314" s="762"/>
      <c r="P314" s="763"/>
      <c r="S314" s="762"/>
    </row>
    <row r="315" spans="14:19">
      <c r="N315" s="811"/>
      <c r="O315" s="762"/>
      <c r="P315" s="763"/>
      <c r="S315" s="762"/>
    </row>
    <row r="316" spans="14:19">
      <c r="N316" s="811"/>
      <c r="O316" s="762"/>
      <c r="P316" s="763"/>
      <c r="S316" s="762"/>
    </row>
    <row r="317" spans="14:19">
      <c r="N317" s="811"/>
      <c r="O317" s="762"/>
      <c r="P317" s="763"/>
      <c r="S317" s="762"/>
    </row>
    <row r="318" spans="14:19">
      <c r="N318" s="811"/>
      <c r="O318" s="762"/>
      <c r="P318" s="763"/>
      <c r="S318" s="762"/>
    </row>
    <row r="319" spans="14:19">
      <c r="N319" s="811"/>
      <c r="O319" s="762"/>
      <c r="P319" s="763"/>
      <c r="S319" s="762"/>
    </row>
    <row r="320" spans="14:19">
      <c r="N320" s="811"/>
      <c r="O320" s="762"/>
      <c r="P320" s="763"/>
      <c r="S320" s="762"/>
    </row>
    <row r="321" spans="14:19">
      <c r="N321" s="811"/>
      <c r="O321" s="762"/>
      <c r="P321" s="763"/>
      <c r="S321" s="762"/>
    </row>
    <row r="322" spans="14:19">
      <c r="N322" s="811"/>
      <c r="O322" s="762"/>
      <c r="P322" s="763"/>
      <c r="S322" s="762"/>
    </row>
    <row r="323" spans="14:19">
      <c r="N323" s="811"/>
      <c r="O323" s="762"/>
      <c r="P323" s="763"/>
      <c r="S323" s="762"/>
    </row>
    <row r="324" spans="14:19">
      <c r="N324" s="811"/>
      <c r="O324" s="762"/>
      <c r="P324" s="763"/>
      <c r="S324" s="762"/>
    </row>
    <row r="325" spans="14:19">
      <c r="N325" s="811"/>
      <c r="O325" s="762"/>
      <c r="P325" s="763"/>
      <c r="S325" s="762"/>
    </row>
    <row r="326" spans="14:19">
      <c r="N326" s="811"/>
      <c r="O326" s="762"/>
      <c r="P326" s="763"/>
      <c r="S326" s="762"/>
    </row>
    <row r="327" spans="14:19">
      <c r="N327" s="811"/>
      <c r="O327" s="762"/>
      <c r="P327" s="763"/>
      <c r="S327" s="762"/>
    </row>
    <row r="328" spans="14:19">
      <c r="N328" s="811"/>
      <c r="O328" s="762"/>
      <c r="P328" s="763"/>
      <c r="S328" s="762"/>
    </row>
    <row r="329" spans="14:19">
      <c r="N329" s="811"/>
      <c r="O329" s="762"/>
      <c r="P329" s="763"/>
      <c r="S329" s="762"/>
    </row>
    <row r="330" spans="14:19">
      <c r="N330" s="811"/>
      <c r="O330" s="762"/>
      <c r="P330" s="763"/>
      <c r="S330" s="762"/>
    </row>
    <row r="331" spans="14:19">
      <c r="N331" s="811"/>
      <c r="O331" s="762"/>
      <c r="P331" s="763"/>
      <c r="S331" s="762"/>
    </row>
    <row r="332" spans="14:19">
      <c r="N332" s="811"/>
      <c r="O332" s="762"/>
      <c r="P332" s="763"/>
      <c r="S332" s="762"/>
    </row>
    <row r="333" spans="14:19">
      <c r="N333" s="811"/>
      <c r="O333" s="762"/>
      <c r="P333" s="763"/>
      <c r="S333" s="762"/>
    </row>
    <row r="334" spans="14:19">
      <c r="N334" s="811"/>
      <c r="O334" s="762"/>
      <c r="P334" s="763"/>
      <c r="S334" s="762"/>
    </row>
    <row r="335" spans="14:19">
      <c r="N335" s="811"/>
      <c r="O335" s="762"/>
      <c r="P335" s="763"/>
      <c r="S335" s="762"/>
    </row>
    <row r="336" spans="14:19">
      <c r="N336" s="811"/>
      <c r="O336" s="762"/>
      <c r="P336" s="763"/>
      <c r="S336" s="762"/>
    </row>
    <row r="337" spans="14:19">
      <c r="N337" s="811"/>
      <c r="O337" s="762"/>
      <c r="P337" s="763"/>
      <c r="S337" s="762"/>
    </row>
    <row r="338" spans="14:19">
      <c r="N338" s="811"/>
      <c r="O338" s="762"/>
      <c r="P338" s="763"/>
      <c r="S338" s="762"/>
    </row>
    <row r="339" spans="14:19">
      <c r="N339" s="811"/>
      <c r="O339" s="762"/>
      <c r="P339" s="763"/>
      <c r="S339" s="762"/>
    </row>
    <row r="340" spans="14:19">
      <c r="N340" s="811"/>
      <c r="O340" s="762"/>
      <c r="P340" s="763"/>
      <c r="S340" s="762"/>
    </row>
    <row r="341" spans="14:19">
      <c r="N341" s="811"/>
      <c r="O341" s="762"/>
      <c r="P341" s="763"/>
      <c r="S341" s="762"/>
    </row>
    <row r="342" spans="14:19">
      <c r="N342" s="811"/>
      <c r="O342" s="762"/>
      <c r="P342" s="763"/>
      <c r="S342" s="762"/>
    </row>
    <row r="343" spans="14:19">
      <c r="N343" s="811"/>
      <c r="O343" s="762"/>
      <c r="P343" s="763"/>
      <c r="S343" s="762"/>
    </row>
    <row r="344" spans="14:19">
      <c r="N344" s="811"/>
      <c r="O344" s="762"/>
      <c r="P344" s="763"/>
      <c r="S344" s="762"/>
    </row>
    <row r="345" spans="14:19">
      <c r="N345" s="811"/>
      <c r="O345" s="762"/>
      <c r="P345" s="763"/>
      <c r="S345" s="762"/>
    </row>
    <row r="346" spans="14:19">
      <c r="N346" s="811"/>
      <c r="O346" s="762"/>
      <c r="P346" s="763"/>
      <c r="S346" s="762"/>
    </row>
    <row r="347" spans="14:19">
      <c r="N347" s="811"/>
      <c r="O347" s="762"/>
      <c r="P347" s="763"/>
      <c r="S347" s="762"/>
    </row>
    <row r="348" spans="14:19">
      <c r="N348" s="811"/>
      <c r="O348" s="762"/>
      <c r="P348" s="763"/>
      <c r="S348" s="762"/>
    </row>
    <row r="349" spans="14:19">
      <c r="N349" s="811"/>
      <c r="O349" s="762"/>
      <c r="P349" s="763"/>
      <c r="S349" s="762"/>
    </row>
    <row r="350" spans="14:19">
      <c r="N350" s="811"/>
      <c r="O350" s="762"/>
      <c r="P350" s="763"/>
      <c r="S350" s="762"/>
    </row>
    <row r="351" spans="14:19">
      <c r="N351" s="811"/>
      <c r="O351" s="762"/>
      <c r="P351" s="763"/>
      <c r="S351" s="762"/>
    </row>
    <row r="352" spans="14:19">
      <c r="N352" s="811"/>
      <c r="O352" s="762"/>
      <c r="P352" s="763"/>
      <c r="S352" s="762"/>
    </row>
    <row r="353" spans="14:15">
      <c r="N353" s="811"/>
      <c r="O353" s="800"/>
    </row>
  </sheetData>
  <mergeCells count="16">
    <mergeCell ref="B45:C45"/>
    <mergeCell ref="B43:C43"/>
    <mergeCell ref="D43:I43"/>
    <mergeCell ref="H5:I5"/>
    <mergeCell ref="F6:G6"/>
    <mergeCell ref="H6:I6"/>
    <mergeCell ref="B5:C5"/>
    <mergeCell ref="B6:C6"/>
    <mergeCell ref="D5:E5"/>
    <mergeCell ref="D6:E6"/>
    <mergeCell ref="F5:G5"/>
    <mergeCell ref="B4:C4"/>
    <mergeCell ref="F4:I4"/>
    <mergeCell ref="D4:E4"/>
    <mergeCell ref="A3:I3"/>
    <mergeCell ref="B44:C4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23"/>
  <dimension ref="A1:O372"/>
  <sheetViews>
    <sheetView showGridLines="0" zoomScaleNormal="100" zoomScaleSheetLayoutView="100" workbookViewId="0">
      <selection sqref="A1:L1"/>
    </sheetView>
  </sheetViews>
  <sheetFormatPr defaultColWidth="9.140625" defaultRowHeight="12.75"/>
  <cols>
    <col min="1" max="1" width="11.42578125" style="472" customWidth="1"/>
    <col min="2" max="7" width="7.7109375" style="472" customWidth="1"/>
    <col min="8" max="9" width="5.7109375" style="472" customWidth="1"/>
    <col min="10" max="12" width="7.7109375" style="472" customWidth="1"/>
    <col min="13" max="13" width="9.140625" style="472"/>
    <col min="14" max="15" width="9.140625" style="801"/>
    <col min="16" max="16384" width="9.140625" style="472"/>
  </cols>
  <sheetData>
    <row r="1" spans="1:15" s="517" customFormat="1" ht="18" customHeight="1">
      <c r="A1" s="1590" t="s">
        <v>451</v>
      </c>
      <c r="B1" s="1590"/>
      <c r="C1" s="1590"/>
      <c r="D1" s="1590"/>
      <c r="E1" s="1590"/>
      <c r="F1" s="1590"/>
      <c r="G1" s="1590"/>
      <c r="H1" s="1590"/>
      <c r="I1" s="1590"/>
      <c r="J1" s="1590"/>
      <c r="K1" s="1590"/>
      <c r="L1" s="1590"/>
      <c r="N1" s="1461"/>
      <c r="O1" s="1461"/>
    </row>
    <row r="2" spans="1:15" ht="5.0999999999999996" customHeight="1">
      <c r="A2" s="518"/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</row>
    <row r="3" spans="1:15" ht="15" customHeight="1">
      <c r="A3" s="1611" t="s">
        <v>497</v>
      </c>
      <c r="B3" s="1612"/>
      <c r="C3" s="1612"/>
      <c r="D3" s="1612"/>
      <c r="E3" s="1612"/>
      <c r="F3" s="1612"/>
      <c r="G3" s="1612"/>
      <c r="H3" s="1612"/>
      <c r="I3" s="1612"/>
      <c r="J3" s="1612"/>
      <c r="K3" s="1612"/>
      <c r="L3" s="1613"/>
    </row>
    <row r="4" spans="1:15" ht="15" customHeight="1">
      <c r="A4" s="48"/>
      <c r="B4" s="1668" t="s">
        <v>202</v>
      </c>
      <c r="C4" s="1595"/>
      <c r="D4" s="1585"/>
      <c r="E4" s="1668" t="s">
        <v>203</v>
      </c>
      <c r="F4" s="1595"/>
      <c r="G4" s="1585"/>
      <c r="H4" s="1665" t="s">
        <v>201</v>
      </c>
      <c r="I4" s="1666"/>
      <c r="J4" s="1668" t="s">
        <v>204</v>
      </c>
      <c r="K4" s="1595"/>
      <c r="L4" s="1585"/>
    </row>
    <row r="5" spans="1:15" ht="15" customHeight="1">
      <c r="A5" s="128"/>
      <c r="B5" s="1712"/>
      <c r="C5" s="1712"/>
      <c r="D5" s="102" t="s">
        <v>52</v>
      </c>
      <c r="E5" s="1712"/>
      <c r="F5" s="1712"/>
      <c r="G5" s="102" t="s">
        <v>52</v>
      </c>
      <c r="H5" s="1665"/>
      <c r="I5" s="1736"/>
      <c r="J5" s="1712"/>
      <c r="K5" s="1712"/>
      <c r="L5" s="102" t="s">
        <v>52</v>
      </c>
    </row>
    <row r="6" spans="1:15" ht="12.95" customHeight="1">
      <c r="A6" s="129" t="str">
        <f>'6.1'!A8</f>
        <v>Období</v>
      </c>
      <c r="B6" s="122" t="s">
        <v>383</v>
      </c>
      <c r="C6" s="130" t="s">
        <v>49</v>
      </c>
      <c r="D6" s="131" t="s">
        <v>55</v>
      </c>
      <c r="E6" s="122" t="s">
        <v>383</v>
      </c>
      <c r="F6" s="130" t="s">
        <v>49</v>
      </c>
      <c r="G6" s="131" t="s">
        <v>55</v>
      </c>
      <c r="H6" s="1737"/>
      <c r="I6" s="1738"/>
      <c r="J6" s="122" t="s">
        <v>383</v>
      </c>
      <c r="K6" s="130" t="s">
        <v>49</v>
      </c>
      <c r="L6" s="131" t="s">
        <v>55</v>
      </c>
    </row>
    <row r="7" spans="1:15" ht="15" customHeight="1">
      <c r="A7" s="462">
        <v>2011</v>
      </c>
      <c r="B7" s="723">
        <v>52.8</v>
      </c>
      <c r="C7" s="723">
        <v>559.29421671826628</v>
      </c>
      <c r="D7" s="724">
        <v>-10.1</v>
      </c>
      <c r="E7" s="723">
        <v>7.6</v>
      </c>
      <c r="F7" s="723">
        <v>80.504470588235293</v>
      </c>
      <c r="G7" s="724">
        <v>20.6</v>
      </c>
      <c r="H7" s="841">
        <v>6.9473684210526319</v>
      </c>
      <c r="I7" s="842" t="s">
        <v>127</v>
      </c>
      <c r="J7" s="723">
        <v>22.1</v>
      </c>
      <c r="K7" s="723">
        <v>234.09852631578948</v>
      </c>
      <c r="L7" s="724">
        <v>8.9</v>
      </c>
      <c r="M7" s="466"/>
      <c r="N7" s="759">
        <v>-1.1000000000000001</v>
      </c>
      <c r="O7" s="843">
        <v>33.47002439774586</v>
      </c>
    </row>
    <row r="8" spans="1:15" ht="15" customHeight="1">
      <c r="A8" s="473">
        <v>2012</v>
      </c>
      <c r="B8" s="729">
        <v>61.6</v>
      </c>
      <c r="C8" s="730">
        <v>651.5</v>
      </c>
      <c r="D8" s="731">
        <v>-14.1</v>
      </c>
      <c r="E8" s="729">
        <v>7</v>
      </c>
      <c r="F8" s="730">
        <v>74.099999999999994</v>
      </c>
      <c r="G8" s="731">
        <v>20.399999999999999</v>
      </c>
      <c r="H8" s="844">
        <v>8.8000000000000007</v>
      </c>
      <c r="I8" s="845" t="s">
        <v>127</v>
      </c>
      <c r="J8" s="729">
        <v>22.3</v>
      </c>
      <c r="K8" s="730">
        <v>235.9</v>
      </c>
      <c r="L8" s="731">
        <v>8.6999999999999993</v>
      </c>
      <c r="M8" s="466"/>
      <c r="N8" s="759">
        <v>-2.2000000000000002</v>
      </c>
      <c r="O8" s="843">
        <v>40.898350518618528</v>
      </c>
    </row>
    <row r="9" spans="1:15" ht="15" customHeight="1">
      <c r="A9" s="462">
        <v>2013</v>
      </c>
      <c r="B9" s="723">
        <v>47.333075975303558</v>
      </c>
      <c r="C9" s="723">
        <v>500.97320100000002</v>
      </c>
      <c r="D9" s="724">
        <v>-8.6</v>
      </c>
      <c r="E9" s="723">
        <v>6.2877609571113462</v>
      </c>
      <c r="F9" s="723">
        <v>67.380175000000008</v>
      </c>
      <c r="G9" s="724">
        <v>21.9</v>
      </c>
      <c r="H9" s="841">
        <v>7.5278109804366347</v>
      </c>
      <c r="I9" s="842" t="s">
        <v>127</v>
      </c>
      <c r="J9" s="723">
        <v>22.676970999368358</v>
      </c>
      <c r="K9" s="723">
        <v>241.00985697457406</v>
      </c>
      <c r="L9" s="724">
        <v>8.3000000000000007</v>
      </c>
      <c r="M9" s="466"/>
      <c r="N9" s="759">
        <v>0.3</v>
      </c>
      <c r="O9" s="843">
        <v>38.27324197469089</v>
      </c>
    </row>
    <row r="10" spans="1:15" ht="15" customHeight="1">
      <c r="A10" s="473">
        <v>2014</v>
      </c>
      <c r="B10" s="729">
        <v>44.959295144984566</v>
      </c>
      <c r="C10" s="730">
        <v>478.87262393100002</v>
      </c>
      <c r="D10" s="731">
        <v>-4.0999999999999996</v>
      </c>
      <c r="E10" s="729">
        <v>7.0910306035338895</v>
      </c>
      <c r="F10" s="730">
        <v>75.69005817548387</v>
      </c>
      <c r="G10" s="731">
        <v>21</v>
      </c>
      <c r="H10" s="844">
        <v>6.3403047679104123</v>
      </c>
      <c r="I10" s="845" t="s">
        <v>127</v>
      </c>
      <c r="J10" s="729">
        <v>19.946355478354565</v>
      </c>
      <c r="K10" s="730">
        <v>212.07977965750626</v>
      </c>
      <c r="L10" s="731">
        <v>9.6999999999999993</v>
      </c>
      <c r="M10" s="466"/>
      <c r="N10" s="759">
        <v>2.2999999999999998</v>
      </c>
      <c r="O10" s="843">
        <v>33.782509564739357</v>
      </c>
    </row>
    <row r="11" spans="1:15" ht="15" customHeight="1">
      <c r="A11" s="462">
        <v>2015</v>
      </c>
      <c r="B11" s="723">
        <v>42.621557004484409</v>
      </c>
      <c r="C11" s="723">
        <v>453.14177378571429</v>
      </c>
      <c r="D11" s="724">
        <v>-3.4</v>
      </c>
      <c r="E11" s="723">
        <v>6.9156343597705554</v>
      </c>
      <c r="F11" s="723">
        <v>74.112511445161289</v>
      </c>
      <c r="G11" s="724">
        <v>27.4</v>
      </c>
      <c r="H11" s="841">
        <v>6.1630726535256688</v>
      </c>
      <c r="I11" s="842" t="s">
        <v>127</v>
      </c>
      <c r="J11" s="723">
        <v>20.842642829986129</v>
      </c>
      <c r="K11" s="723">
        <v>222.10383951719771</v>
      </c>
      <c r="L11" s="724">
        <v>9.8000000000000007</v>
      </c>
      <c r="M11" s="466"/>
      <c r="N11" s="759">
        <v>-1.2</v>
      </c>
      <c r="O11" s="843">
        <v>37.962001058585102</v>
      </c>
    </row>
    <row r="12" spans="1:15" ht="15" customHeight="1">
      <c r="A12" s="473">
        <v>2016</v>
      </c>
      <c r="B12" s="729">
        <v>49.288893022251862</v>
      </c>
      <c r="C12" s="730">
        <v>525.63792570967735</v>
      </c>
      <c r="D12" s="731">
        <v>-8.8000000000000007</v>
      </c>
      <c r="E12" s="729">
        <v>7.1494485742285718</v>
      </c>
      <c r="F12" s="730">
        <v>76.604392309677422</v>
      </c>
      <c r="G12" s="731">
        <v>21</v>
      </c>
      <c r="H12" s="844">
        <v>6.8940831604722961</v>
      </c>
      <c r="I12" s="845" t="s">
        <v>127</v>
      </c>
      <c r="J12" s="729">
        <v>22.555011567032395</v>
      </c>
      <c r="K12" s="730">
        <v>241.10154977377047</v>
      </c>
      <c r="L12" s="731">
        <v>9</v>
      </c>
      <c r="M12" s="466"/>
      <c r="N12" s="759">
        <v>-2.1</v>
      </c>
      <c r="O12" s="843">
        <v>42.940061173888694</v>
      </c>
    </row>
    <row r="13" spans="1:15" ht="15" customHeight="1">
      <c r="A13" s="462">
        <v>2017</v>
      </c>
      <c r="B13" s="723">
        <v>54.886108595098101</v>
      </c>
      <c r="C13" s="723">
        <v>585.93818417870966</v>
      </c>
      <c r="D13" s="724">
        <v>-11.5</v>
      </c>
      <c r="E13" s="723">
        <v>7.2249207554083377</v>
      </c>
      <c r="F13" s="723">
        <v>77.011085225451623</v>
      </c>
      <c r="G13" s="724">
        <v>22.7</v>
      </c>
      <c r="H13" s="841">
        <v>7.5967765534330836</v>
      </c>
      <c r="I13" s="842" t="s">
        <v>127</v>
      </c>
      <c r="J13" s="723">
        <v>23.362966447723064</v>
      </c>
      <c r="K13" s="723">
        <v>249.30471706021859</v>
      </c>
      <c r="L13" s="724">
        <v>8.8000000000000007</v>
      </c>
      <c r="M13" s="466"/>
      <c r="N13" s="759">
        <v>-0.8</v>
      </c>
      <c r="O13" s="843">
        <v>42.493516139422709</v>
      </c>
    </row>
    <row r="14" spans="1:15" ht="15" customHeight="1">
      <c r="A14" s="473">
        <v>2018</v>
      </c>
      <c r="B14" s="729">
        <v>55.898593761343584</v>
      </c>
      <c r="C14" s="730">
        <v>596.21835162664274</v>
      </c>
      <c r="D14" s="731">
        <v>-11.8</v>
      </c>
      <c r="E14" s="729">
        <v>7.2741977688729067</v>
      </c>
      <c r="F14" s="730">
        <v>77.649389409829027</v>
      </c>
      <c r="G14" s="731">
        <v>24.7</v>
      </c>
      <c r="H14" s="844">
        <v>7.6845028878015693</v>
      </c>
      <c r="I14" s="845" t="s">
        <v>127</v>
      </c>
      <c r="J14" s="729">
        <v>22.418479986269201</v>
      </c>
      <c r="K14" s="730">
        <v>239.19527838476901</v>
      </c>
      <c r="L14" s="731">
        <v>9.9</v>
      </c>
      <c r="M14" s="466"/>
      <c r="N14" s="759">
        <v>2</v>
      </c>
      <c r="O14" s="843">
        <v>40.510710697564356</v>
      </c>
    </row>
    <row r="15" spans="1:15" ht="15" customHeight="1">
      <c r="A15" s="462">
        <v>2019</v>
      </c>
      <c r="B15" s="723">
        <v>50.80354749922563</v>
      </c>
      <c r="C15" s="723">
        <v>543.10955680158054</v>
      </c>
      <c r="D15" s="724">
        <v>-6.9</v>
      </c>
      <c r="E15" s="723">
        <v>8.122681606990195</v>
      </c>
      <c r="F15" s="723">
        <v>86.54271345483906</v>
      </c>
      <c r="G15" s="724">
        <v>22.4</v>
      </c>
      <c r="H15" s="841">
        <v>6.25452897913729</v>
      </c>
      <c r="I15" s="842" t="s">
        <v>127</v>
      </c>
      <c r="J15" s="723">
        <v>23.46473828386079</v>
      </c>
      <c r="K15" s="723">
        <v>250.40447599780524</v>
      </c>
      <c r="L15" s="724">
        <v>9.8000000000000007</v>
      </c>
      <c r="M15" s="466"/>
      <c r="N15" s="759">
        <v>3.4</v>
      </c>
      <c r="O15" s="843">
        <v>38.951776244707226</v>
      </c>
    </row>
    <row r="16" spans="1:15" ht="15" customHeight="1">
      <c r="A16" s="473">
        <v>2020</v>
      </c>
      <c r="B16" s="729">
        <v>47.306818891744392</v>
      </c>
      <c r="C16" s="730">
        <v>505.62823346823734</v>
      </c>
      <c r="D16" s="731">
        <v>-3.1</v>
      </c>
      <c r="E16" s="729">
        <v>8.6922619126193883</v>
      </c>
      <c r="F16" s="730">
        <v>93.069827102193557</v>
      </c>
      <c r="G16" s="731">
        <v>21.3</v>
      </c>
      <c r="H16" s="844">
        <f>B16/E16</f>
        <v>5.4424060580899614</v>
      </c>
      <c r="I16" s="845" t="s">
        <v>127</v>
      </c>
      <c r="J16" s="729">
        <v>23.754697194593113</v>
      </c>
      <c r="K16" s="730">
        <v>253.80992172681246</v>
      </c>
      <c r="L16" s="731">
        <v>9.3390104966717846</v>
      </c>
      <c r="N16" s="759">
        <v>3.7</v>
      </c>
      <c r="O16" s="843">
        <v>36.430286501556672</v>
      </c>
    </row>
    <row r="17" spans="1:15" ht="4.5" customHeight="1">
      <c r="A17" s="481"/>
      <c r="B17" s="481"/>
      <c r="C17" s="481"/>
      <c r="D17" s="481"/>
      <c r="E17" s="481"/>
      <c r="F17" s="481"/>
      <c r="G17" s="846"/>
      <c r="H17" s="846"/>
      <c r="I17" s="846"/>
      <c r="J17" s="481"/>
      <c r="K17" s="481"/>
      <c r="L17" s="846"/>
      <c r="N17" s="759">
        <v>1.5</v>
      </c>
      <c r="O17" s="847">
        <v>34.175825257489301</v>
      </c>
    </row>
    <row r="18" spans="1:15" ht="12.95" customHeight="1">
      <c r="A18" s="481"/>
      <c r="B18" s="456"/>
      <c r="C18" s="439"/>
      <c r="D18" s="456"/>
      <c r="E18" s="456"/>
      <c r="F18" s="481"/>
      <c r="G18" s="481"/>
      <c r="H18" s="481"/>
      <c r="I18" s="481"/>
      <c r="J18" s="481"/>
      <c r="K18" s="481"/>
      <c r="L18" s="481"/>
      <c r="N18" s="759">
        <v>0.4</v>
      </c>
      <c r="O18" s="843">
        <v>33.849126218282962</v>
      </c>
    </row>
    <row r="19" spans="1:15" ht="13.5">
      <c r="A19" s="481"/>
      <c r="B19" s="439"/>
      <c r="F19" s="481"/>
      <c r="G19" s="481"/>
      <c r="H19" s="481"/>
      <c r="I19" s="481"/>
      <c r="J19" s="481"/>
      <c r="K19" s="481"/>
      <c r="L19" s="481"/>
      <c r="N19" s="759">
        <v>1.4</v>
      </c>
      <c r="O19" s="843">
        <v>39.636079614309331</v>
      </c>
    </row>
    <row r="20" spans="1:15" ht="13.5">
      <c r="A20" s="481"/>
      <c r="B20" s="439"/>
      <c r="F20" s="481"/>
      <c r="G20" s="481"/>
      <c r="H20" s="481"/>
      <c r="I20" s="481"/>
      <c r="J20" s="481"/>
      <c r="K20" s="481"/>
      <c r="L20" s="481"/>
      <c r="N20" s="759">
        <v>-0.4</v>
      </c>
      <c r="O20" s="843">
        <v>41.408368460714641</v>
      </c>
    </row>
    <row r="21" spans="1:15" ht="13.5">
      <c r="A21" s="481"/>
      <c r="B21" s="439"/>
      <c r="C21" s="848"/>
      <c r="D21" s="849" t="str">
        <f>B4</f>
        <v>Maximální spotřeba plynu</v>
      </c>
      <c r="E21" s="848"/>
      <c r="F21" s="849"/>
      <c r="J21" s="481"/>
      <c r="K21" s="481"/>
      <c r="L21" s="481"/>
      <c r="N21" s="759">
        <v>-0.6</v>
      </c>
      <c r="O21" s="843">
        <v>41.471275493487347</v>
      </c>
    </row>
    <row r="22" spans="1:15" ht="13.5">
      <c r="A22" s="481"/>
      <c r="B22" s="439"/>
      <c r="C22" s="848">
        <f t="shared" ref="C22:C31" si="0">A7</f>
        <v>2011</v>
      </c>
      <c r="D22" s="849">
        <f t="shared" ref="D22:D31" si="1">B7</f>
        <v>52.8</v>
      </c>
      <c r="E22" s="849">
        <f>$D$23-D22</f>
        <v>8.8000000000000043</v>
      </c>
      <c r="F22" s="849"/>
      <c r="G22" s="481"/>
      <c r="H22" s="481"/>
      <c r="I22" s="481"/>
      <c r="J22" s="481"/>
      <c r="K22" s="481"/>
      <c r="L22" s="481"/>
      <c r="N22" s="759">
        <v>0.5</v>
      </c>
      <c r="O22" s="843">
        <v>41.398581559561975</v>
      </c>
    </row>
    <row r="23" spans="1:15" ht="13.5">
      <c r="A23" s="481"/>
      <c r="B23" s="439"/>
      <c r="C23" s="848">
        <f t="shared" si="0"/>
        <v>2012</v>
      </c>
      <c r="D23" s="849">
        <f t="shared" si="1"/>
        <v>61.6</v>
      </c>
      <c r="E23" s="849">
        <f t="shared" ref="E23:E31" si="2">$D$23-D23</f>
        <v>0</v>
      </c>
      <c r="F23" s="849"/>
      <c r="G23" s="481"/>
      <c r="H23" s="481"/>
      <c r="I23" s="481"/>
      <c r="J23" s="481"/>
      <c r="K23" s="481"/>
      <c r="L23" s="481"/>
      <c r="N23" s="759">
        <v>0</v>
      </c>
      <c r="O23" s="843">
        <v>39.498611860679858</v>
      </c>
    </row>
    <row r="24" spans="1:15" ht="13.5">
      <c r="A24" s="481"/>
      <c r="B24" s="439"/>
      <c r="C24" s="848">
        <f t="shared" si="0"/>
        <v>2013</v>
      </c>
      <c r="D24" s="849">
        <f t="shared" si="1"/>
        <v>47.333075975303558</v>
      </c>
      <c r="E24" s="849">
        <f t="shared" si="2"/>
        <v>14.266924024696443</v>
      </c>
      <c r="F24" s="849"/>
      <c r="G24" s="481"/>
      <c r="H24" s="481"/>
      <c r="I24" s="481"/>
      <c r="J24" s="481"/>
      <c r="K24" s="481"/>
      <c r="L24" s="481"/>
      <c r="N24" s="759">
        <v>0.4</v>
      </c>
      <c r="O24" s="843">
        <v>35.267869778541623</v>
      </c>
    </row>
    <row r="25" spans="1:15" ht="13.5">
      <c r="A25" s="481"/>
      <c r="B25" s="439"/>
      <c r="C25" s="848">
        <f t="shared" si="0"/>
        <v>2014</v>
      </c>
      <c r="D25" s="849">
        <f t="shared" si="1"/>
        <v>44.959295144984566</v>
      </c>
      <c r="E25" s="849">
        <f t="shared" si="2"/>
        <v>16.640704855015436</v>
      </c>
      <c r="F25" s="849"/>
      <c r="G25" s="481"/>
      <c r="H25" s="481"/>
      <c r="I25" s="481"/>
      <c r="J25" s="481"/>
      <c r="K25" s="481"/>
      <c r="L25" s="481"/>
      <c r="N25" s="759">
        <v>0.8</v>
      </c>
      <c r="O25" s="843">
        <v>36.913918301210337</v>
      </c>
    </row>
    <row r="26" spans="1:15" ht="13.5">
      <c r="A26" s="481"/>
      <c r="B26" s="439"/>
      <c r="C26" s="848">
        <f t="shared" si="0"/>
        <v>2015</v>
      </c>
      <c r="D26" s="849">
        <f t="shared" si="1"/>
        <v>42.621557004484409</v>
      </c>
      <c r="E26" s="849">
        <f t="shared" si="2"/>
        <v>18.978442995515593</v>
      </c>
      <c r="F26" s="849"/>
      <c r="G26" s="481"/>
      <c r="H26" s="481"/>
      <c r="I26" s="481"/>
      <c r="J26" s="481"/>
      <c r="K26" s="481"/>
      <c r="L26" s="481"/>
      <c r="N26" s="759">
        <v>0.3</v>
      </c>
      <c r="O26" s="843">
        <v>41.603123315335324</v>
      </c>
    </row>
    <row r="27" spans="1:15" ht="13.5">
      <c r="A27" s="481"/>
      <c r="B27" s="439"/>
      <c r="C27" s="848">
        <f t="shared" si="0"/>
        <v>2016</v>
      </c>
      <c r="D27" s="849">
        <f t="shared" si="1"/>
        <v>49.288893022251862</v>
      </c>
      <c r="E27" s="849">
        <f t="shared" si="2"/>
        <v>12.311106977748139</v>
      </c>
      <c r="F27" s="849"/>
      <c r="G27" s="481"/>
      <c r="H27" s="481"/>
      <c r="I27" s="481"/>
      <c r="J27" s="481"/>
      <c r="K27" s="481"/>
      <c r="L27" s="481"/>
      <c r="N27" s="759">
        <v>-2.5</v>
      </c>
      <c r="O27" s="843">
        <v>43.782719568461033</v>
      </c>
    </row>
    <row r="28" spans="1:15" ht="13.5">
      <c r="A28" s="481"/>
      <c r="B28" s="439"/>
      <c r="C28" s="848">
        <f t="shared" si="0"/>
        <v>2017</v>
      </c>
      <c r="D28" s="849">
        <f t="shared" si="1"/>
        <v>54.886108595098101</v>
      </c>
      <c r="E28" s="849">
        <f t="shared" si="2"/>
        <v>6.7138914049019007</v>
      </c>
      <c r="F28" s="849"/>
      <c r="G28" s="481"/>
      <c r="H28" s="481"/>
      <c r="I28" s="481"/>
      <c r="J28" s="481"/>
      <c r="K28" s="481"/>
      <c r="L28" s="481"/>
      <c r="N28" s="759">
        <v>-1.3</v>
      </c>
      <c r="O28" s="843">
        <v>43.696924448171195</v>
      </c>
    </row>
    <row r="29" spans="1:15" ht="13.5">
      <c r="A29" s="481"/>
      <c r="B29" s="439"/>
      <c r="C29" s="848">
        <f t="shared" si="0"/>
        <v>2018</v>
      </c>
      <c r="D29" s="849">
        <f t="shared" si="1"/>
        <v>55.898593761343584</v>
      </c>
      <c r="E29" s="849">
        <f t="shared" si="2"/>
        <v>5.7014062386564177</v>
      </c>
      <c r="F29" s="849"/>
      <c r="G29" s="481"/>
      <c r="H29" s="481"/>
      <c r="I29" s="481"/>
      <c r="J29" s="481"/>
      <c r="K29" s="481"/>
      <c r="L29" s="481"/>
      <c r="N29" s="759">
        <v>-1.3</v>
      </c>
      <c r="O29" s="843">
        <v>42.738710784144111</v>
      </c>
    </row>
    <row r="30" spans="1:15" ht="13.5">
      <c r="A30" s="481"/>
      <c r="B30" s="439"/>
      <c r="C30" s="848">
        <f t="shared" si="0"/>
        <v>2019</v>
      </c>
      <c r="D30" s="849">
        <f t="shared" si="1"/>
        <v>50.80354749922563</v>
      </c>
      <c r="E30" s="849">
        <f t="shared" si="2"/>
        <v>10.796452500774372</v>
      </c>
      <c r="F30" s="849"/>
      <c r="G30" s="481"/>
      <c r="H30" s="481"/>
      <c r="I30" s="481"/>
      <c r="J30" s="481"/>
      <c r="K30" s="481"/>
      <c r="L30" s="481"/>
      <c r="N30" s="759">
        <v>-2.4</v>
      </c>
      <c r="O30" s="843">
        <v>42.913525939402383</v>
      </c>
    </row>
    <row r="31" spans="1:15" ht="13.5">
      <c r="A31" s="481"/>
      <c r="B31" s="439"/>
      <c r="C31" s="848">
        <f t="shared" si="0"/>
        <v>2020</v>
      </c>
      <c r="D31" s="849">
        <f t="shared" si="1"/>
        <v>47.306818891744392</v>
      </c>
      <c r="E31" s="849">
        <f t="shared" si="2"/>
        <v>14.29318110825561</v>
      </c>
      <c r="F31" s="849"/>
      <c r="G31" s="481"/>
      <c r="H31" s="481"/>
      <c r="I31" s="481"/>
      <c r="J31" s="481"/>
      <c r="K31" s="481"/>
      <c r="L31" s="481"/>
      <c r="N31" s="759">
        <v>-1.9</v>
      </c>
      <c r="O31" s="843">
        <v>38.606993849349685</v>
      </c>
    </row>
    <row r="32" spans="1:15" ht="13.5">
      <c r="A32" s="481"/>
      <c r="B32" s="439"/>
      <c r="C32" s="848"/>
      <c r="D32" s="849"/>
      <c r="E32" s="849"/>
      <c r="F32" s="849"/>
      <c r="G32" s="481"/>
      <c r="H32" s="481"/>
      <c r="I32" s="481"/>
      <c r="J32" s="481"/>
      <c r="K32" s="481"/>
      <c r="L32" s="481"/>
      <c r="N32" s="759">
        <v>-1.4</v>
      </c>
      <c r="O32" s="843">
        <v>40.080044075460094</v>
      </c>
    </row>
    <row r="33" spans="1:15" ht="13.5">
      <c r="A33" s="481"/>
      <c r="B33" s="439"/>
      <c r="C33" s="848"/>
      <c r="D33" s="849"/>
      <c r="E33" s="849"/>
      <c r="F33" s="849"/>
      <c r="G33" s="481"/>
      <c r="H33" s="481"/>
      <c r="I33" s="481"/>
      <c r="J33" s="481"/>
      <c r="K33" s="481"/>
      <c r="L33" s="481"/>
      <c r="N33" s="759">
        <v>0.4</v>
      </c>
      <c r="O33" s="843">
        <v>41.003560689002477</v>
      </c>
    </row>
    <row r="34" spans="1:15" ht="13.5">
      <c r="A34" s="481"/>
      <c r="B34" s="439"/>
      <c r="C34" s="848"/>
      <c r="D34" s="849"/>
      <c r="E34" s="849"/>
      <c r="F34" s="849"/>
      <c r="G34" s="481"/>
      <c r="H34" s="481"/>
      <c r="I34" s="481"/>
      <c r="J34" s="481"/>
      <c r="K34" s="481"/>
      <c r="L34" s="481"/>
      <c r="N34" s="759">
        <v>1.7</v>
      </c>
      <c r="O34" s="843">
        <v>40.413094754929936</v>
      </c>
    </row>
    <row r="35" spans="1:15" ht="13.5">
      <c r="C35" s="848"/>
      <c r="D35" s="849"/>
      <c r="E35" s="849"/>
      <c r="F35" s="849"/>
      <c r="N35" s="759">
        <v>1.1000000000000001</v>
      </c>
      <c r="O35" s="843">
        <v>40.964112584264555</v>
      </c>
    </row>
    <row r="36" spans="1:15" ht="13.5">
      <c r="C36" s="848"/>
      <c r="D36" s="849"/>
      <c r="E36" s="849"/>
      <c r="F36" s="849"/>
      <c r="N36" s="759">
        <v>2.6</v>
      </c>
      <c r="O36" s="843">
        <v>39.165020741276479</v>
      </c>
    </row>
    <row r="37" spans="1:15" ht="13.5">
      <c r="C37" s="848"/>
      <c r="D37" s="849"/>
      <c r="E37" s="849"/>
      <c r="F37" s="849"/>
      <c r="N37" s="759">
        <v>8.5</v>
      </c>
      <c r="O37" s="843">
        <v>32.43231403606422</v>
      </c>
    </row>
    <row r="38" spans="1:15" ht="13.5">
      <c r="C38" s="848"/>
      <c r="D38" s="849"/>
      <c r="E38" s="849"/>
      <c r="F38" s="849"/>
      <c r="N38" s="759">
        <v>9.8000000000000007</v>
      </c>
      <c r="O38" s="843">
        <v>26.159291268740159</v>
      </c>
    </row>
    <row r="39" spans="1:15" ht="13.5">
      <c r="C39" s="848"/>
      <c r="D39" s="849"/>
      <c r="E39" s="849"/>
      <c r="F39" s="849"/>
      <c r="N39" s="759">
        <v>8.1</v>
      </c>
      <c r="O39" s="843">
        <v>27.663054266883435</v>
      </c>
    </row>
    <row r="40" spans="1:15" ht="13.5">
      <c r="C40" s="848"/>
      <c r="D40" s="849"/>
      <c r="E40" s="849"/>
      <c r="F40" s="849"/>
      <c r="N40" s="759">
        <v>6.6</v>
      </c>
      <c r="O40" s="843">
        <v>31.762415128134247</v>
      </c>
    </row>
    <row r="41" spans="1:15" ht="13.5">
      <c r="C41" s="848"/>
      <c r="D41" s="849"/>
      <c r="E41" s="849"/>
      <c r="F41" s="849"/>
      <c r="N41" s="759">
        <v>2.4</v>
      </c>
      <c r="O41" s="843">
        <v>35.881535057884321</v>
      </c>
    </row>
    <row r="42" spans="1:15" ht="13.5">
      <c r="C42" s="848"/>
      <c r="D42" s="849"/>
      <c r="E42" s="849"/>
      <c r="F42" s="849"/>
      <c r="N42" s="759">
        <v>-0.2</v>
      </c>
      <c r="O42" s="843">
        <v>40.227729048254439</v>
      </c>
    </row>
    <row r="43" spans="1:15" ht="13.5">
      <c r="C43" s="848"/>
      <c r="D43" s="849"/>
      <c r="E43" s="849"/>
      <c r="F43" s="849"/>
      <c r="N43" s="759">
        <v>0.3</v>
      </c>
      <c r="O43" s="843">
        <v>40.802634844075207</v>
      </c>
    </row>
    <row r="44" spans="1:15" ht="13.5">
      <c r="N44" s="759">
        <v>1.9</v>
      </c>
      <c r="O44" s="843">
        <v>37.201340851974557</v>
      </c>
    </row>
    <row r="45" spans="1:15" ht="13.5">
      <c r="N45" s="759">
        <v>-0.1</v>
      </c>
      <c r="O45" s="843">
        <v>34.155777341393829</v>
      </c>
    </row>
    <row r="46" spans="1:15" ht="13.5">
      <c r="N46" s="759">
        <v>2.8</v>
      </c>
      <c r="O46" s="843">
        <v>31.562432258242787</v>
      </c>
    </row>
    <row r="47" spans="1:15" ht="13.5">
      <c r="N47" s="759">
        <v>5.3</v>
      </c>
      <c r="O47" s="843">
        <v>34.873383585867927</v>
      </c>
    </row>
    <row r="48" spans="1:15" ht="13.5">
      <c r="N48" s="759">
        <v>2.5</v>
      </c>
      <c r="O48" s="843">
        <v>36.988340710318056</v>
      </c>
    </row>
    <row r="49" spans="14:15" ht="13.5">
      <c r="N49" s="759">
        <v>1.3</v>
      </c>
      <c r="O49" s="843">
        <v>38.882609301433206</v>
      </c>
    </row>
    <row r="50" spans="14:15" ht="13.5">
      <c r="N50" s="759">
        <v>2.4</v>
      </c>
      <c r="O50" s="843">
        <v>37.919753213659845</v>
      </c>
    </row>
    <row r="51" spans="14:15" ht="13.5">
      <c r="N51" s="759">
        <v>4.3</v>
      </c>
      <c r="O51" s="843">
        <v>34.928473197573879</v>
      </c>
    </row>
    <row r="52" spans="14:15" ht="13.5">
      <c r="N52" s="759">
        <v>3.6</v>
      </c>
      <c r="O52" s="843">
        <v>29.867918422138516</v>
      </c>
    </row>
    <row r="53" spans="14:15" ht="13.5">
      <c r="N53" s="759">
        <v>6.7</v>
      </c>
      <c r="O53" s="843">
        <v>28.381493591476652</v>
      </c>
    </row>
    <row r="54" spans="14:15" ht="13.5">
      <c r="N54" s="759">
        <v>7.6</v>
      </c>
      <c r="O54" s="843">
        <v>31.865297483829124</v>
      </c>
    </row>
    <row r="55" spans="14:15" ht="13.5">
      <c r="N55" s="759">
        <v>4.7</v>
      </c>
      <c r="O55" s="843">
        <v>32.953310593488844</v>
      </c>
    </row>
    <row r="56" spans="14:15" ht="13.5">
      <c r="N56" s="759">
        <v>2.9</v>
      </c>
      <c r="O56" s="843">
        <v>35.578523413793526</v>
      </c>
    </row>
    <row r="57" spans="14:15" ht="13.5">
      <c r="N57" s="759">
        <v>3.3</v>
      </c>
      <c r="O57" s="843">
        <v>34.354473219402934</v>
      </c>
    </row>
    <row r="58" spans="14:15" ht="13.5">
      <c r="N58" s="759">
        <v>2.2999999999999998</v>
      </c>
      <c r="O58" s="843">
        <v>35.341316400282253</v>
      </c>
    </row>
    <row r="59" spans="14:15" ht="13.5">
      <c r="N59" s="759">
        <v>7.2</v>
      </c>
      <c r="O59" s="843">
        <v>28.814885414692828</v>
      </c>
    </row>
    <row r="60" spans="14:15" ht="13.5">
      <c r="N60" s="759">
        <v>9.6</v>
      </c>
      <c r="O60" s="843">
        <v>26.974233545463619</v>
      </c>
    </row>
    <row r="61" spans="14:15" ht="13.5">
      <c r="N61" s="759">
        <v>4.2</v>
      </c>
      <c r="O61" s="843">
        <v>32.91862245244522</v>
      </c>
    </row>
    <row r="62" spans="14:15" ht="13.5">
      <c r="N62" s="759">
        <v>7</v>
      </c>
      <c r="O62" s="843">
        <v>31.681185712358001</v>
      </c>
    </row>
    <row r="63" spans="14:15" ht="13.5">
      <c r="N63" s="759">
        <v>2.7</v>
      </c>
      <c r="O63" s="843">
        <v>34.713820878302052</v>
      </c>
    </row>
    <row r="64" spans="14:15" ht="13.5">
      <c r="N64" s="759">
        <v>2</v>
      </c>
      <c r="O64" s="843">
        <v>35.378917485276482</v>
      </c>
    </row>
    <row r="65" spans="14:15" ht="13.5">
      <c r="N65" s="759">
        <v>0.6</v>
      </c>
      <c r="O65" s="843">
        <v>35.896986793755346</v>
      </c>
    </row>
    <row r="66" spans="14:15" ht="13.5">
      <c r="N66" s="759">
        <v>3.5</v>
      </c>
      <c r="O66" s="843">
        <v>31.811501514974442</v>
      </c>
    </row>
    <row r="67" spans="14:15" ht="13.5">
      <c r="N67" s="759">
        <v>5.3</v>
      </c>
      <c r="O67" s="843">
        <v>27.964664684559224</v>
      </c>
    </row>
    <row r="68" spans="14:15" ht="13.5">
      <c r="N68" s="759">
        <v>6.6</v>
      </c>
      <c r="O68" s="843">
        <v>31.5687166471265</v>
      </c>
    </row>
    <row r="69" spans="14:15" ht="13.5">
      <c r="N69" s="759">
        <v>4.0999999999999996</v>
      </c>
      <c r="O69" s="843">
        <v>34.613691098986855</v>
      </c>
    </row>
    <row r="70" spans="14:15" ht="13.5">
      <c r="N70" s="759">
        <v>2.2000000000000002</v>
      </c>
      <c r="O70" s="843">
        <v>35.324270163152931</v>
      </c>
    </row>
    <row r="71" spans="14:15" ht="13.5">
      <c r="N71" s="759">
        <v>4.2</v>
      </c>
      <c r="O71" s="843">
        <v>32.277432300971562</v>
      </c>
    </row>
    <row r="72" spans="14:15" ht="13.5">
      <c r="N72" s="759">
        <v>4.7</v>
      </c>
      <c r="O72" s="843">
        <v>32.746650540641916</v>
      </c>
    </row>
    <row r="73" spans="14:15" ht="13.5">
      <c r="N73" s="759">
        <v>3.3</v>
      </c>
      <c r="O73" s="843">
        <v>30.534377470861777</v>
      </c>
    </row>
    <row r="74" spans="14:15" ht="13.5">
      <c r="N74" s="759">
        <v>2.8</v>
      </c>
      <c r="O74" s="843">
        <v>28.540250715256082</v>
      </c>
    </row>
    <row r="75" spans="14:15" ht="13.5">
      <c r="N75" s="759">
        <v>4.0999999999999996</v>
      </c>
      <c r="O75" s="843">
        <v>33.734816361102709</v>
      </c>
    </row>
    <row r="76" spans="14:15" ht="13.5">
      <c r="N76" s="759">
        <v>5</v>
      </c>
      <c r="O76" s="843">
        <v>32.253977809965626</v>
      </c>
    </row>
    <row r="77" spans="14:15" ht="13.5">
      <c r="N77" s="759">
        <v>9.3000000000000007</v>
      </c>
      <c r="O77" s="843">
        <v>29.981409349722306</v>
      </c>
    </row>
    <row r="78" spans="14:15" ht="13.5">
      <c r="N78" s="759">
        <v>10.1</v>
      </c>
      <c r="O78" s="843">
        <v>26.385892097780815</v>
      </c>
    </row>
    <row r="79" spans="14:15" ht="13.5">
      <c r="N79" s="759">
        <v>5.7</v>
      </c>
      <c r="O79" s="843">
        <v>29.260225443298044</v>
      </c>
    </row>
    <row r="80" spans="14:15" ht="13.5">
      <c r="N80" s="759">
        <v>1.8</v>
      </c>
      <c r="O80" s="843">
        <v>26.535239424452765</v>
      </c>
    </row>
    <row r="81" spans="14:15" ht="13.5">
      <c r="N81" s="759">
        <v>2.6</v>
      </c>
      <c r="O81" s="843">
        <v>26.965819644613358</v>
      </c>
    </row>
    <row r="82" spans="14:15" ht="13.5">
      <c r="N82" s="759">
        <v>5.2</v>
      </c>
      <c r="O82" s="843">
        <v>30.522576797665977</v>
      </c>
    </row>
    <row r="83" spans="14:15" ht="13.5">
      <c r="N83" s="759">
        <v>7</v>
      </c>
      <c r="O83" s="843">
        <v>28.777895391379221</v>
      </c>
    </row>
    <row r="84" spans="14:15" ht="13.5">
      <c r="N84" s="759">
        <v>8</v>
      </c>
      <c r="O84" s="843">
        <v>25.695465671813956</v>
      </c>
    </row>
    <row r="85" spans="14:15" ht="13.5">
      <c r="N85" s="759">
        <v>9.6</v>
      </c>
      <c r="O85" s="843">
        <v>24.81908480238349</v>
      </c>
    </row>
    <row r="86" spans="14:15" ht="13.5">
      <c r="N86" s="759">
        <v>9.3000000000000007</v>
      </c>
      <c r="O86" s="843">
        <v>23.782536880777382</v>
      </c>
    </row>
    <row r="87" spans="14:15" ht="13.5">
      <c r="N87" s="759">
        <v>1.4</v>
      </c>
      <c r="O87" s="843">
        <v>26.410720858801273</v>
      </c>
    </row>
    <row r="88" spans="14:15" ht="13.5">
      <c r="N88" s="759">
        <v>-2.2999999999999998</v>
      </c>
      <c r="O88" s="843">
        <v>30.326086799519558</v>
      </c>
    </row>
    <row r="89" spans="14:15" ht="13.5">
      <c r="N89" s="759">
        <v>-1.8</v>
      </c>
      <c r="O89" s="843">
        <v>34.029937204969627</v>
      </c>
    </row>
    <row r="90" spans="14:15" ht="13.5">
      <c r="N90" s="759">
        <v>-0.4</v>
      </c>
      <c r="O90" s="843">
        <v>33.90608431998853</v>
      </c>
    </row>
    <row r="91" spans="14:15" ht="13.5">
      <c r="N91" s="759">
        <v>0.3</v>
      </c>
      <c r="O91" s="843">
        <v>32.424053074744613</v>
      </c>
    </row>
    <row r="92" spans="14:15" ht="13.5">
      <c r="N92" s="759">
        <v>3.6</v>
      </c>
      <c r="O92" s="843">
        <v>31.711162992427379</v>
      </c>
    </row>
    <row r="93" spans="14:15" ht="13.5">
      <c r="N93" s="759">
        <v>7.7</v>
      </c>
      <c r="O93" s="843">
        <v>25.883945122452239</v>
      </c>
    </row>
    <row r="94" spans="14:15" ht="13.5">
      <c r="N94" s="759">
        <v>7.9</v>
      </c>
      <c r="O94" s="843">
        <v>19.975167640131076</v>
      </c>
    </row>
    <row r="95" spans="14:15" ht="13.5">
      <c r="N95" s="759">
        <v>3.4</v>
      </c>
      <c r="O95" s="843">
        <v>24.726564472635395</v>
      </c>
    </row>
    <row r="96" spans="14:15" ht="13.5">
      <c r="N96" s="759">
        <v>-0.8</v>
      </c>
      <c r="O96" s="843">
        <v>32.004609229040085</v>
      </c>
    </row>
    <row r="97" spans="14:15" ht="13.5">
      <c r="N97" s="759">
        <v>-1.3</v>
      </c>
      <c r="O97" s="843">
        <v>35.453684319618446</v>
      </c>
    </row>
    <row r="98" spans="14:15" ht="13.5">
      <c r="N98" s="759">
        <v>0.1</v>
      </c>
      <c r="O98" s="843">
        <v>32.9347996968567</v>
      </c>
    </row>
    <row r="99" spans="14:15" ht="13.5">
      <c r="N99" s="759">
        <v>3.8</v>
      </c>
      <c r="O99" s="843">
        <v>30.09940334473562</v>
      </c>
    </row>
    <row r="100" spans="14:15" ht="13.5">
      <c r="N100" s="759">
        <v>4.4000000000000004</v>
      </c>
      <c r="O100" s="843">
        <v>29.337929697106343</v>
      </c>
    </row>
    <row r="101" spans="14:15" ht="13.5">
      <c r="N101" s="759">
        <v>5.4</v>
      </c>
      <c r="O101" s="843">
        <v>23.573009536606389</v>
      </c>
    </row>
    <row r="102" spans="14:15" ht="13.5">
      <c r="N102" s="759">
        <v>7.9</v>
      </c>
      <c r="O102" s="843">
        <v>21.077989338161373</v>
      </c>
    </row>
    <row r="103" spans="14:15" ht="13.5">
      <c r="N103" s="759">
        <v>11.4</v>
      </c>
      <c r="O103" s="843">
        <v>21.708674623874956</v>
      </c>
    </row>
    <row r="104" spans="14:15" ht="13.5">
      <c r="N104" s="759">
        <v>10.6</v>
      </c>
      <c r="O104" s="843">
        <v>20.867767180238236</v>
      </c>
    </row>
    <row r="105" spans="14:15" ht="13.5">
      <c r="N105" s="759">
        <v>10.5</v>
      </c>
      <c r="O105" s="843">
        <v>20.497146246694673</v>
      </c>
    </row>
    <row r="106" spans="14:15" ht="13.5">
      <c r="N106" s="759">
        <v>12.5</v>
      </c>
      <c r="O106" s="843">
        <v>17.968669277772719</v>
      </c>
    </row>
    <row r="107" spans="14:15" ht="13.5">
      <c r="N107" s="759">
        <v>10.3</v>
      </c>
      <c r="O107" s="843">
        <v>15.83102720279798</v>
      </c>
    </row>
    <row r="108" spans="14:15" ht="13.5">
      <c r="N108" s="759">
        <v>9.3000000000000007</v>
      </c>
      <c r="O108" s="843">
        <v>15.317749880159827</v>
      </c>
    </row>
    <row r="109" spans="14:15" ht="13.5">
      <c r="N109" s="759">
        <v>12.1</v>
      </c>
      <c r="O109" s="843">
        <v>13.179768692266453</v>
      </c>
    </row>
    <row r="110" spans="14:15" ht="13.5">
      <c r="N110" s="759">
        <v>7.8</v>
      </c>
      <c r="O110" s="843">
        <v>16.633124318725066</v>
      </c>
    </row>
    <row r="111" spans="14:15" ht="13.5">
      <c r="N111" s="759">
        <v>2.2999999999999998</v>
      </c>
      <c r="O111" s="843">
        <v>26.271190431637919</v>
      </c>
    </row>
    <row r="112" spans="14:15" ht="13.5">
      <c r="N112" s="759">
        <v>6.6</v>
      </c>
      <c r="O112" s="843">
        <v>23.478950927594809</v>
      </c>
    </row>
    <row r="113" spans="14:15" ht="13.5">
      <c r="N113" s="759">
        <v>11.8</v>
      </c>
      <c r="O113" s="843">
        <v>20.100812449942588</v>
      </c>
    </row>
    <row r="114" spans="14:15" ht="13.5">
      <c r="N114" s="759">
        <v>12.7</v>
      </c>
      <c r="O114" s="843">
        <v>16.502448946710757</v>
      </c>
    </row>
    <row r="115" spans="14:15" ht="13.5">
      <c r="N115" s="759">
        <v>12.8</v>
      </c>
      <c r="O115" s="843">
        <v>12.682165046787791</v>
      </c>
    </row>
    <row r="116" spans="14:15" ht="13.5">
      <c r="N116" s="759">
        <v>8.6</v>
      </c>
      <c r="O116" s="843">
        <v>15.641515590595471</v>
      </c>
    </row>
    <row r="117" spans="14:15" ht="13.5">
      <c r="N117" s="759">
        <v>8.4</v>
      </c>
      <c r="O117" s="843">
        <v>18.036064928552797</v>
      </c>
    </row>
    <row r="118" spans="14:15" ht="13.5">
      <c r="N118" s="759">
        <v>9.8000000000000007</v>
      </c>
      <c r="O118" s="843">
        <v>17.683137520299628</v>
      </c>
    </row>
    <row r="119" spans="14:15" ht="13.5">
      <c r="N119" s="759">
        <v>10.3</v>
      </c>
      <c r="O119" s="843">
        <v>18.070922223759947</v>
      </c>
    </row>
    <row r="120" spans="14:15" ht="13.5">
      <c r="N120" s="759">
        <v>10.9</v>
      </c>
      <c r="O120" s="843">
        <v>18.723757812331254</v>
      </c>
    </row>
    <row r="121" spans="14:15" ht="13.5">
      <c r="N121" s="759">
        <v>13</v>
      </c>
      <c r="O121" s="843">
        <v>14.178567129293251</v>
      </c>
    </row>
    <row r="122" spans="14:15" ht="13.5">
      <c r="N122" s="759">
        <v>8.4</v>
      </c>
      <c r="O122" s="843">
        <v>15.002761802600869</v>
      </c>
    </row>
    <row r="123" spans="14:15" ht="13.5">
      <c r="N123" s="759">
        <v>8.6</v>
      </c>
      <c r="O123" s="843">
        <v>15.429399550126556</v>
      </c>
    </row>
    <row r="124" spans="14:15" ht="13.5">
      <c r="N124" s="759">
        <v>12.2</v>
      </c>
      <c r="O124" s="843">
        <v>18.215411766515142</v>
      </c>
    </row>
    <row r="125" spans="14:15" ht="13.5">
      <c r="N125" s="759">
        <v>15.4</v>
      </c>
      <c r="O125" s="843">
        <v>15.787255971520592</v>
      </c>
    </row>
    <row r="126" spans="14:15" ht="13.5">
      <c r="N126" s="759">
        <v>12.1</v>
      </c>
      <c r="O126" s="843">
        <v>16.781021591169164</v>
      </c>
    </row>
    <row r="127" spans="14:15" ht="13.5">
      <c r="N127" s="759">
        <v>13.4</v>
      </c>
      <c r="O127" s="843">
        <v>13.365546925037155</v>
      </c>
    </row>
    <row r="128" spans="14:15" ht="13.5">
      <c r="N128" s="759">
        <v>11.1</v>
      </c>
      <c r="O128" s="843">
        <v>12.542687372966505</v>
      </c>
    </row>
    <row r="129" spans="14:15" ht="13.5">
      <c r="N129" s="759">
        <v>9.1999999999999993</v>
      </c>
      <c r="O129" s="843">
        <v>12.389591582026995</v>
      </c>
    </row>
    <row r="130" spans="14:15" ht="13.5">
      <c r="N130" s="759">
        <v>8.5</v>
      </c>
      <c r="O130" s="843">
        <v>15.996678023756379</v>
      </c>
    </row>
    <row r="131" spans="14:15" ht="13.5">
      <c r="N131" s="759">
        <v>10.7</v>
      </c>
      <c r="O131" s="843">
        <v>18.467044246950639</v>
      </c>
    </row>
    <row r="132" spans="14:15" ht="13.5">
      <c r="N132" s="759">
        <v>6.7</v>
      </c>
      <c r="O132" s="843">
        <v>19.942771983323972</v>
      </c>
    </row>
    <row r="133" spans="14:15" ht="13.5">
      <c r="N133" s="759">
        <v>8.4</v>
      </c>
      <c r="O133" s="843">
        <v>21.366269083491549</v>
      </c>
    </row>
    <row r="134" spans="14:15" ht="13.5">
      <c r="N134" s="759">
        <v>10.5</v>
      </c>
      <c r="O134" s="843">
        <v>18.110795899609741</v>
      </c>
    </row>
    <row r="135" spans="14:15" ht="13.5">
      <c r="N135" s="759">
        <v>13.8</v>
      </c>
      <c r="O135" s="843">
        <v>14.430348673192549</v>
      </c>
    </row>
    <row r="136" spans="14:15" ht="13.5">
      <c r="N136" s="759">
        <v>16.5</v>
      </c>
      <c r="O136" s="843">
        <v>11.205382976373061</v>
      </c>
    </row>
    <row r="137" spans="14:15" ht="13.5">
      <c r="N137" s="759">
        <v>16</v>
      </c>
      <c r="O137" s="843">
        <v>10.353565089058952</v>
      </c>
    </row>
    <row r="138" spans="14:15" ht="13.5">
      <c r="N138" s="759">
        <v>9.5</v>
      </c>
      <c r="O138" s="843">
        <v>17.976443342886117</v>
      </c>
    </row>
    <row r="139" spans="14:15" ht="13.5">
      <c r="N139" s="759">
        <v>5.0999999999999996</v>
      </c>
      <c r="O139" s="843">
        <v>21.439039175947958</v>
      </c>
    </row>
    <row r="140" spans="14:15" ht="13.5">
      <c r="N140" s="759">
        <v>7.9</v>
      </c>
      <c r="O140" s="843">
        <v>20.821412414657853</v>
      </c>
    </row>
    <row r="141" spans="14:15" ht="13.5">
      <c r="N141" s="759">
        <v>8.6999999999999993</v>
      </c>
      <c r="O141" s="843">
        <v>20.55150538702118</v>
      </c>
    </row>
    <row r="142" spans="14:15" ht="13.5">
      <c r="N142" s="759">
        <v>7.9</v>
      </c>
      <c r="O142" s="843">
        <v>20.245492245128816</v>
      </c>
    </row>
    <row r="143" spans="14:15" ht="13.5">
      <c r="N143" s="759">
        <v>10.5</v>
      </c>
      <c r="O143" s="843">
        <v>14.433353718534748</v>
      </c>
    </row>
    <row r="144" spans="14:15" ht="13.5">
      <c r="N144" s="759">
        <v>12.1</v>
      </c>
      <c r="O144" s="843">
        <v>12.801993838328862</v>
      </c>
    </row>
    <row r="145" spans="14:15" ht="13.5">
      <c r="N145" s="759">
        <v>14.8</v>
      </c>
      <c r="O145" s="843">
        <v>15.715017484542143</v>
      </c>
    </row>
    <row r="146" spans="14:15" ht="13.5">
      <c r="N146" s="759">
        <v>17.600000000000001</v>
      </c>
      <c r="O146" s="843">
        <v>15.461535058750481</v>
      </c>
    </row>
    <row r="147" spans="14:15" ht="13.5">
      <c r="N147" s="759">
        <v>13.5</v>
      </c>
      <c r="O147" s="843">
        <v>15.941772214374712</v>
      </c>
    </row>
    <row r="148" spans="14:15" ht="13.5">
      <c r="N148" s="759">
        <v>12.6</v>
      </c>
      <c r="O148" s="843">
        <v>14.246900070984282</v>
      </c>
    </row>
    <row r="149" spans="14:15" ht="13.5">
      <c r="N149" s="759">
        <v>14.1</v>
      </c>
      <c r="O149" s="843">
        <v>13.111870222743816</v>
      </c>
    </row>
    <row r="150" spans="14:15" ht="13.5">
      <c r="N150" s="759">
        <v>12.3</v>
      </c>
      <c r="O150" s="843">
        <v>11.330917227278846</v>
      </c>
    </row>
    <row r="151" spans="14:15" ht="13.5">
      <c r="N151" s="759">
        <v>10.9</v>
      </c>
      <c r="O151" s="843">
        <v>12.216131022003815</v>
      </c>
    </row>
    <row r="152" spans="14:15" ht="13.5">
      <c r="N152" s="759">
        <v>10.3</v>
      </c>
      <c r="O152" s="843">
        <v>17.177612540748726</v>
      </c>
    </row>
    <row r="153" spans="14:15" ht="13.5">
      <c r="N153" s="759">
        <v>10.8</v>
      </c>
      <c r="O153" s="843">
        <v>18.122818195914547</v>
      </c>
    </row>
    <row r="154" spans="14:15" ht="13.5">
      <c r="N154" s="759">
        <v>13.1</v>
      </c>
      <c r="O154" s="843">
        <v>16.324233312766221</v>
      </c>
    </row>
    <row r="155" spans="14:15" ht="13.5">
      <c r="N155" s="759">
        <v>10.7</v>
      </c>
      <c r="O155" s="843">
        <v>18.285662079079245</v>
      </c>
    </row>
    <row r="156" spans="14:15" ht="13.5">
      <c r="N156" s="759">
        <v>11.6</v>
      </c>
      <c r="O156" s="843">
        <v>15.980711000299138</v>
      </c>
    </row>
    <row r="157" spans="14:15" ht="13.5">
      <c r="N157" s="759">
        <v>11</v>
      </c>
      <c r="O157" s="843">
        <v>11.580336016639965</v>
      </c>
    </row>
    <row r="158" spans="14:15" ht="13.5">
      <c r="N158" s="759">
        <v>10.8</v>
      </c>
      <c r="O158" s="843">
        <v>13.775551573684513</v>
      </c>
    </row>
    <row r="159" spans="14:15" ht="13.5">
      <c r="N159" s="759">
        <v>15.1</v>
      </c>
      <c r="O159" s="843">
        <v>14.198012665116982</v>
      </c>
    </row>
    <row r="160" spans="14:15" ht="13.5">
      <c r="N160" s="759">
        <v>14.4</v>
      </c>
      <c r="O160" s="843">
        <v>15.794783870813886</v>
      </c>
    </row>
    <row r="161" spans="14:15" ht="13.5">
      <c r="N161" s="759">
        <v>15.5</v>
      </c>
      <c r="O161" s="843">
        <v>15.040266937263857</v>
      </c>
    </row>
    <row r="162" spans="14:15" ht="13.5">
      <c r="N162" s="759">
        <v>15.9</v>
      </c>
      <c r="O162" s="843">
        <v>13.824962477888219</v>
      </c>
    </row>
    <row r="163" spans="14:15" ht="13.5">
      <c r="N163" s="759">
        <v>13.1</v>
      </c>
      <c r="O163" s="843">
        <v>12.230703941751136</v>
      </c>
    </row>
    <row r="164" spans="14:15" ht="13.5">
      <c r="N164" s="759">
        <v>14.7</v>
      </c>
      <c r="O164" s="843">
        <v>9.4191557934206092</v>
      </c>
    </row>
    <row r="165" spans="14:15" ht="13.5">
      <c r="N165" s="759">
        <v>14.4</v>
      </c>
      <c r="O165" s="843">
        <v>11.827129433056363</v>
      </c>
    </row>
    <row r="166" spans="14:15" ht="13.5">
      <c r="N166" s="759">
        <v>13</v>
      </c>
      <c r="O166" s="843">
        <v>15.655779545807542</v>
      </c>
    </row>
    <row r="167" spans="14:15" ht="13.5">
      <c r="N167" s="759">
        <v>14.7</v>
      </c>
      <c r="O167" s="843">
        <v>15.798304430533166</v>
      </c>
    </row>
    <row r="168" spans="14:15" ht="13.5">
      <c r="N168" s="759">
        <v>14</v>
      </c>
      <c r="O168" s="843">
        <v>16.178515916953959</v>
      </c>
    </row>
    <row r="169" spans="14:15" ht="13.5">
      <c r="N169" s="759">
        <v>16.600000000000001</v>
      </c>
      <c r="O169" s="843">
        <v>14.265203800519815</v>
      </c>
    </row>
    <row r="170" spans="14:15" ht="13.5">
      <c r="N170" s="759">
        <v>19.600000000000001</v>
      </c>
      <c r="O170" s="843">
        <v>12.353998870745029</v>
      </c>
    </row>
    <row r="171" spans="14:15" ht="13.5">
      <c r="N171" s="759">
        <v>21.3</v>
      </c>
      <c r="O171" s="843">
        <v>9.0292256952225891</v>
      </c>
    </row>
    <row r="172" spans="14:15" ht="13.5">
      <c r="N172" s="759">
        <v>18.100000000000001</v>
      </c>
      <c r="O172" s="843">
        <v>10.349858273410712</v>
      </c>
    </row>
    <row r="173" spans="14:15" ht="13.5">
      <c r="N173" s="759">
        <v>17.600000000000001</v>
      </c>
      <c r="O173" s="843">
        <v>13.773280170963195</v>
      </c>
    </row>
    <row r="174" spans="14:15" ht="13.5">
      <c r="N174" s="759">
        <v>17.899999999999999</v>
      </c>
      <c r="O174" s="843">
        <v>14.109165992857674</v>
      </c>
    </row>
    <row r="175" spans="14:15" ht="13.5">
      <c r="N175" s="759">
        <v>18.5</v>
      </c>
      <c r="O175" s="843">
        <v>14.079206003337676</v>
      </c>
    </row>
    <row r="176" spans="14:15" ht="13.5">
      <c r="N176" s="759">
        <v>16.2</v>
      </c>
      <c r="O176" s="843">
        <v>14.449084165487609</v>
      </c>
    </row>
    <row r="177" spans="14:15" ht="13.5">
      <c r="N177" s="759">
        <v>15.3</v>
      </c>
      <c r="O177" s="843">
        <v>14.092901988982733</v>
      </c>
    </row>
    <row r="178" spans="14:15" ht="13.5">
      <c r="N178" s="759">
        <v>14.4</v>
      </c>
      <c r="O178" s="843">
        <v>12.489285497224991</v>
      </c>
    </row>
    <row r="179" spans="14:15" ht="13.5">
      <c r="N179" s="759">
        <v>15.6</v>
      </c>
      <c r="O179" s="843">
        <v>12.049809143984039</v>
      </c>
    </row>
    <row r="180" spans="14:15" ht="13.5">
      <c r="N180" s="759">
        <v>18.399999999999999</v>
      </c>
      <c r="O180" s="843">
        <v>14.832133826330706</v>
      </c>
    </row>
    <row r="181" spans="14:15" ht="13.5">
      <c r="N181" s="759">
        <v>17</v>
      </c>
      <c r="O181" s="843">
        <v>14.76374107708283</v>
      </c>
    </row>
    <row r="182" spans="14:15" ht="13.5">
      <c r="N182" s="759">
        <v>15.2</v>
      </c>
      <c r="O182" s="843">
        <v>14.908896813097279</v>
      </c>
    </row>
    <row r="183" spans="14:15" ht="13.5">
      <c r="N183" s="759">
        <v>17.7</v>
      </c>
      <c r="O183" s="843">
        <v>14.387223283011906</v>
      </c>
    </row>
    <row r="184" spans="14:15" ht="13.5">
      <c r="N184" s="759">
        <v>17.8</v>
      </c>
      <c r="O184" s="843">
        <v>13.487935486125792</v>
      </c>
    </row>
    <row r="185" spans="14:15" ht="13.5">
      <c r="N185" s="759">
        <v>21.2</v>
      </c>
      <c r="O185" s="843">
        <v>10.967989321872693</v>
      </c>
    </row>
    <row r="186" spans="14:15" ht="13.5">
      <c r="N186" s="759">
        <v>21.9</v>
      </c>
      <c r="O186" s="843">
        <v>10.485695713215907</v>
      </c>
    </row>
    <row r="187" spans="14:15" ht="13.5">
      <c r="N187" s="759">
        <v>15.9</v>
      </c>
      <c r="O187" s="843">
        <v>14.2264579276343</v>
      </c>
    </row>
    <row r="188" spans="14:15" ht="13.5">
      <c r="N188" s="759">
        <v>18.3</v>
      </c>
      <c r="O188" s="843">
        <v>14.417224475961094</v>
      </c>
    </row>
    <row r="189" spans="14:15" ht="13.5">
      <c r="N189" s="759">
        <v>22.4</v>
      </c>
      <c r="O189" s="843">
        <v>14.373215285791376</v>
      </c>
    </row>
    <row r="190" spans="14:15" ht="13.5">
      <c r="N190" s="759">
        <v>19.2</v>
      </c>
      <c r="O190" s="843">
        <v>14.428239902132713</v>
      </c>
    </row>
    <row r="191" spans="14:15" ht="13.5">
      <c r="N191" s="759">
        <v>16.899999999999999</v>
      </c>
      <c r="O191" s="843">
        <v>14.131826771706319</v>
      </c>
    </row>
    <row r="192" spans="14:15" ht="13.5">
      <c r="N192" s="759">
        <v>18.7</v>
      </c>
      <c r="O192" s="843">
        <v>11.168379475558597</v>
      </c>
    </row>
    <row r="193" spans="14:15" ht="13.5">
      <c r="N193" s="759">
        <v>21.3</v>
      </c>
      <c r="O193" s="843">
        <v>8.6922619126193883</v>
      </c>
    </row>
    <row r="194" spans="14:15" ht="13.5">
      <c r="N194" s="759">
        <v>18.100000000000001</v>
      </c>
      <c r="O194" s="843">
        <v>12.825339041290221</v>
      </c>
    </row>
    <row r="195" spans="14:15" ht="13.5">
      <c r="N195" s="759">
        <v>13.7</v>
      </c>
      <c r="O195" s="843">
        <v>14.802880148992411</v>
      </c>
    </row>
    <row r="196" spans="14:15" ht="13.5">
      <c r="N196" s="759">
        <v>14.4</v>
      </c>
      <c r="O196" s="843">
        <v>15.07466750678574</v>
      </c>
    </row>
    <row r="197" spans="14:15" ht="13.5">
      <c r="N197" s="759">
        <v>18.2</v>
      </c>
      <c r="O197" s="843">
        <v>14.629867548115312</v>
      </c>
    </row>
    <row r="198" spans="14:15" ht="13.5">
      <c r="N198" s="759">
        <v>22.5</v>
      </c>
      <c r="O198" s="843">
        <v>13.387810018926007</v>
      </c>
    </row>
    <row r="199" spans="14:15" ht="13.5">
      <c r="N199" s="759">
        <v>12.7</v>
      </c>
      <c r="O199" s="843">
        <v>12.721495757648821</v>
      </c>
    </row>
    <row r="200" spans="14:15" ht="13.5">
      <c r="N200" s="759">
        <v>14</v>
      </c>
      <c r="O200" s="843">
        <v>12.323290142353262</v>
      </c>
    </row>
    <row r="201" spans="14:15" ht="13.5">
      <c r="N201" s="759">
        <v>15</v>
      </c>
      <c r="O201" s="843">
        <v>14.347435753267543</v>
      </c>
    </row>
    <row r="202" spans="14:15" ht="13.5">
      <c r="N202" s="759">
        <v>16.7</v>
      </c>
      <c r="O202" s="843">
        <v>13.864376229766851</v>
      </c>
    </row>
    <row r="203" spans="14:15" ht="13.5">
      <c r="N203" s="759">
        <v>17.100000000000001</v>
      </c>
      <c r="O203" s="843">
        <v>13.940497858851161</v>
      </c>
    </row>
    <row r="204" spans="14:15" ht="13.5">
      <c r="N204" s="759">
        <v>14.2</v>
      </c>
      <c r="O204" s="843">
        <v>14.526389243547664</v>
      </c>
    </row>
    <row r="205" spans="14:15" ht="13.5">
      <c r="N205" s="759">
        <v>14.2</v>
      </c>
      <c r="O205" s="843">
        <v>13.976978104069023</v>
      </c>
    </row>
    <row r="206" spans="14:15" ht="13.5">
      <c r="N206" s="759">
        <v>16.600000000000001</v>
      </c>
      <c r="O206" s="843">
        <v>11.994356461784303</v>
      </c>
    </row>
    <row r="207" spans="14:15" ht="13.5">
      <c r="N207" s="759">
        <v>18.5</v>
      </c>
      <c r="O207" s="843">
        <v>10.758090903126158</v>
      </c>
    </row>
    <row r="208" spans="14:15" ht="13.5">
      <c r="N208" s="759">
        <v>19.8</v>
      </c>
      <c r="O208" s="843">
        <v>14.27319430250056</v>
      </c>
    </row>
    <row r="209" spans="14:15" ht="13.5">
      <c r="N209" s="759">
        <v>18</v>
      </c>
      <c r="O209" s="843">
        <v>14.723877508559745</v>
      </c>
    </row>
    <row r="210" spans="14:15" ht="13.5">
      <c r="N210" s="759">
        <v>17.600000000000001</v>
      </c>
      <c r="O210" s="843">
        <v>14.92349647382799</v>
      </c>
    </row>
    <row r="211" spans="14:15" ht="13.5">
      <c r="N211" s="759">
        <v>17.899999999999999</v>
      </c>
      <c r="O211" s="843">
        <v>14.427942043081744</v>
      </c>
    </row>
    <row r="212" spans="14:15" ht="13.5">
      <c r="N212" s="759">
        <v>19.3</v>
      </c>
      <c r="O212" s="843">
        <v>13.541138310048497</v>
      </c>
    </row>
    <row r="213" spans="14:15" ht="13.5">
      <c r="N213" s="759">
        <v>19.600000000000001</v>
      </c>
      <c r="O213" s="843">
        <v>11.972126730552461</v>
      </c>
    </row>
    <row r="214" spans="14:15" ht="13.5">
      <c r="N214" s="759">
        <v>18.399999999999999</v>
      </c>
      <c r="O214" s="843">
        <v>12.228826134430125</v>
      </c>
    </row>
    <row r="215" spans="14:15" ht="13.5">
      <c r="N215" s="759">
        <v>19.8</v>
      </c>
      <c r="O215" s="843">
        <v>13.257881887396978</v>
      </c>
    </row>
    <row r="216" spans="14:15" ht="13.5">
      <c r="N216" s="759">
        <v>22.5</v>
      </c>
      <c r="O216" s="843">
        <v>13.329090957965054</v>
      </c>
    </row>
    <row r="217" spans="14:15" ht="13.5">
      <c r="N217" s="759">
        <v>19.600000000000001</v>
      </c>
      <c r="O217" s="843">
        <v>13.480661572550867</v>
      </c>
    </row>
    <row r="218" spans="14:15" ht="13.5">
      <c r="N218" s="759">
        <v>20</v>
      </c>
      <c r="O218" s="843">
        <v>13.325009840495271</v>
      </c>
    </row>
    <row r="219" spans="14:15" ht="13.5">
      <c r="N219" s="759">
        <v>20.399999999999999</v>
      </c>
      <c r="O219" s="843">
        <v>12.73626498191088</v>
      </c>
    </row>
    <row r="220" spans="14:15" ht="13.5">
      <c r="N220" s="759">
        <v>20.8</v>
      </c>
      <c r="O220" s="843">
        <v>11.658982231680165</v>
      </c>
    </row>
    <row r="221" spans="14:15" ht="13.5">
      <c r="N221" s="759">
        <v>19.5</v>
      </c>
      <c r="O221" s="843">
        <v>12.359055600061266</v>
      </c>
    </row>
    <row r="222" spans="14:15" ht="13.5">
      <c r="N222" s="759">
        <v>16.100000000000001</v>
      </c>
      <c r="O222" s="843">
        <v>13.903784759433906</v>
      </c>
    </row>
    <row r="223" spans="14:15" ht="13.5">
      <c r="N223" s="759">
        <v>13.6</v>
      </c>
      <c r="O223" s="843">
        <v>14.557932931481263</v>
      </c>
    </row>
    <row r="224" spans="14:15" ht="13.5">
      <c r="N224" s="759">
        <v>16.3</v>
      </c>
      <c r="O224" s="843">
        <v>14.822047452458568</v>
      </c>
    </row>
    <row r="225" spans="14:15" ht="13.5">
      <c r="N225" s="759">
        <v>19.399999999999999</v>
      </c>
      <c r="O225" s="843">
        <v>14.475951960923192</v>
      </c>
    </row>
    <row r="226" spans="14:15" ht="13.5">
      <c r="N226" s="759">
        <v>21.9</v>
      </c>
      <c r="O226" s="843">
        <v>13.830164278403279</v>
      </c>
    </row>
    <row r="227" spans="14:15" ht="13.5">
      <c r="N227" s="759">
        <v>22.6</v>
      </c>
      <c r="O227" s="843">
        <v>11.358339457693599</v>
      </c>
    </row>
    <row r="228" spans="14:15" ht="13.5">
      <c r="N228" s="759">
        <v>23.1</v>
      </c>
      <c r="O228" s="843">
        <v>11.257424595947745</v>
      </c>
    </row>
    <row r="229" spans="14:15" ht="13.5">
      <c r="N229" s="759">
        <v>21.7</v>
      </c>
      <c r="O229" s="843">
        <v>14.324886314860246</v>
      </c>
    </row>
    <row r="230" spans="14:15" ht="13.5">
      <c r="N230" s="759">
        <v>21.3</v>
      </c>
      <c r="O230" s="843">
        <v>14.334402878351659</v>
      </c>
    </row>
    <row r="231" spans="14:15" ht="13.5">
      <c r="N231" s="759">
        <v>21.8</v>
      </c>
      <c r="O231" s="843">
        <v>14.108019664811101</v>
      </c>
    </row>
    <row r="232" spans="14:15" ht="13.5">
      <c r="N232" s="759">
        <v>22.6</v>
      </c>
      <c r="O232" s="843">
        <v>14.033650581559138</v>
      </c>
    </row>
    <row r="233" spans="14:15" ht="13.5">
      <c r="N233" s="759">
        <v>20</v>
      </c>
      <c r="O233" s="843">
        <v>13.60946168676683</v>
      </c>
    </row>
    <row r="234" spans="14:15" ht="13.5">
      <c r="N234" s="759">
        <v>19.7</v>
      </c>
      <c r="O234" s="843">
        <v>12.389861277057211</v>
      </c>
    </row>
    <row r="235" spans="14:15" ht="13.5">
      <c r="N235" s="759">
        <v>19.899999999999999</v>
      </c>
      <c r="O235" s="843">
        <v>11.503234298880706</v>
      </c>
    </row>
    <row r="236" spans="14:15" ht="13.5">
      <c r="N236" s="759">
        <v>19.8</v>
      </c>
      <c r="O236" s="843">
        <v>14.43830405961347</v>
      </c>
    </row>
    <row r="237" spans="14:15" ht="13.5">
      <c r="N237" s="759">
        <v>18.100000000000001</v>
      </c>
      <c r="O237" s="843">
        <v>14.538626172914988</v>
      </c>
    </row>
    <row r="238" spans="14:15" ht="13.5">
      <c r="N238" s="759">
        <v>17.5</v>
      </c>
      <c r="O238" s="843">
        <v>15.061868201830451</v>
      </c>
    </row>
    <row r="239" spans="14:15" ht="13.5">
      <c r="N239" s="759">
        <v>19.7</v>
      </c>
      <c r="O239" s="843">
        <v>14.480072664047761</v>
      </c>
    </row>
    <row r="240" spans="14:15" ht="13.5">
      <c r="N240" s="759">
        <v>23.1</v>
      </c>
      <c r="O240" s="843">
        <v>12.919945881269294</v>
      </c>
    </row>
    <row r="241" spans="14:15" ht="13.5">
      <c r="N241" s="759">
        <v>20.3</v>
      </c>
      <c r="O241" s="843">
        <v>9.3085948879308251</v>
      </c>
    </row>
    <row r="242" spans="14:15" ht="13.5">
      <c r="N242" s="759">
        <v>17.899999999999999</v>
      </c>
      <c r="O242" s="843">
        <v>9.9709213862522379</v>
      </c>
    </row>
    <row r="243" spans="14:15" ht="13.5">
      <c r="N243" s="759">
        <v>16.399999999999999</v>
      </c>
      <c r="O243" s="843">
        <v>12.073745280393624</v>
      </c>
    </row>
    <row r="244" spans="14:15" ht="13.5">
      <c r="N244" s="759">
        <v>16.5</v>
      </c>
      <c r="O244" s="843">
        <v>12.547975164092891</v>
      </c>
    </row>
    <row r="245" spans="14:15" ht="13.5">
      <c r="N245" s="759">
        <v>20.100000000000001</v>
      </c>
      <c r="O245" s="843">
        <v>12.606711167164518</v>
      </c>
    </row>
    <row r="246" spans="14:15" ht="13.5">
      <c r="N246" s="759">
        <v>15</v>
      </c>
      <c r="O246" s="843">
        <v>13.169493831828543</v>
      </c>
    </row>
    <row r="247" spans="14:15" ht="13.5">
      <c r="N247" s="759">
        <v>17.899999999999999</v>
      </c>
      <c r="O247" s="843">
        <v>12.215523586799378</v>
      </c>
    </row>
    <row r="248" spans="14:15" ht="13.5">
      <c r="N248" s="759">
        <v>16.600000000000001</v>
      </c>
      <c r="O248" s="843">
        <v>10.689673310244817</v>
      </c>
    </row>
    <row r="249" spans="14:15" ht="13.5">
      <c r="N249" s="759">
        <v>17</v>
      </c>
      <c r="O249" s="843">
        <v>11.265605274980258</v>
      </c>
    </row>
    <row r="250" spans="14:15" ht="13.5">
      <c r="N250" s="759">
        <v>14.3</v>
      </c>
      <c r="O250" s="843">
        <v>13.349879569840425</v>
      </c>
    </row>
    <row r="251" spans="14:15" ht="13.5">
      <c r="N251" s="759">
        <v>11.9</v>
      </c>
      <c r="O251" s="843">
        <v>13.954029272279781</v>
      </c>
    </row>
    <row r="252" spans="14:15" ht="13.5">
      <c r="N252" s="759">
        <v>12.2</v>
      </c>
      <c r="O252" s="843">
        <v>14.309371259427483</v>
      </c>
    </row>
    <row r="253" spans="14:15" ht="13.5">
      <c r="N253" s="759">
        <v>14</v>
      </c>
      <c r="O253" s="843">
        <v>13.004857554197118</v>
      </c>
    </row>
    <row r="254" spans="14:15" ht="13.5">
      <c r="N254" s="759">
        <v>17.600000000000001</v>
      </c>
      <c r="O254" s="843">
        <v>12.501080233505133</v>
      </c>
    </row>
    <row r="255" spans="14:15" ht="13.5">
      <c r="N255" s="759">
        <v>18.5</v>
      </c>
      <c r="O255" s="843">
        <v>10.290826239385819</v>
      </c>
    </row>
    <row r="256" spans="14:15" ht="13.5">
      <c r="N256" s="759">
        <v>14.6</v>
      </c>
      <c r="O256" s="843">
        <v>11.015693956689104</v>
      </c>
    </row>
    <row r="257" spans="14:15" ht="13.5">
      <c r="N257" s="759">
        <v>12.8</v>
      </c>
      <c r="O257" s="843">
        <v>13.074098111432081</v>
      </c>
    </row>
    <row r="258" spans="14:15" ht="13.5">
      <c r="N258" s="759">
        <v>14.2</v>
      </c>
      <c r="O258" s="843">
        <v>13.3721374196512</v>
      </c>
    </row>
    <row r="259" spans="14:15" ht="13.5">
      <c r="N259" s="759">
        <v>16.5</v>
      </c>
      <c r="O259" s="843">
        <v>12.867029657244887</v>
      </c>
    </row>
    <row r="260" spans="14:15" ht="13.5">
      <c r="N260" s="759">
        <v>14.7</v>
      </c>
      <c r="O260" s="843">
        <v>13.157969561019939</v>
      </c>
    </row>
    <row r="261" spans="14:15" ht="13.5">
      <c r="N261" s="759">
        <v>15.3</v>
      </c>
      <c r="O261" s="843">
        <v>12.459739104589598</v>
      </c>
    </row>
    <row r="262" spans="14:15" ht="13.5">
      <c r="N262" s="759">
        <v>17.100000000000001</v>
      </c>
      <c r="O262" s="843">
        <v>10.490887766780462</v>
      </c>
    </row>
    <row r="263" spans="14:15" ht="13.5">
      <c r="N263" s="759">
        <v>17.8</v>
      </c>
      <c r="O263" s="843">
        <v>10.68967610763986</v>
      </c>
    </row>
    <row r="264" spans="14:15" ht="13.5">
      <c r="N264" s="759">
        <v>19</v>
      </c>
      <c r="O264" s="843">
        <v>12.498675432205014</v>
      </c>
    </row>
    <row r="265" spans="14:15" ht="13.5">
      <c r="N265" s="759">
        <v>19.899999999999999</v>
      </c>
      <c r="O265" s="843">
        <v>12.648676762189814</v>
      </c>
    </row>
    <row r="266" spans="14:15" ht="13.5">
      <c r="N266" s="759">
        <v>19.600000000000001</v>
      </c>
      <c r="O266" s="843">
        <v>12.607207675353424</v>
      </c>
    </row>
    <row r="267" spans="14:15" ht="13.5">
      <c r="N267" s="759">
        <v>13.5</v>
      </c>
      <c r="O267" s="843">
        <v>13.233522068870389</v>
      </c>
    </row>
    <row r="268" spans="14:15" ht="13.5">
      <c r="N268" s="759">
        <v>10.7</v>
      </c>
      <c r="O268" s="843">
        <v>13.420225363539513</v>
      </c>
    </row>
    <row r="269" spans="14:15" ht="13.5">
      <c r="N269" s="759">
        <v>12.2</v>
      </c>
      <c r="O269" s="843">
        <v>11.773584409978172</v>
      </c>
    </row>
    <row r="270" spans="14:15" ht="13.5">
      <c r="N270" s="759">
        <v>13.2</v>
      </c>
      <c r="O270" s="843">
        <v>12.155418181871116</v>
      </c>
    </row>
    <row r="271" spans="14:15" ht="13.5">
      <c r="N271" s="759">
        <v>14.6</v>
      </c>
      <c r="O271" s="843">
        <v>13.725836255736496</v>
      </c>
    </row>
    <row r="272" spans="14:15" ht="13.5">
      <c r="N272" s="759">
        <v>16.8</v>
      </c>
      <c r="O272" s="843">
        <v>13.923871704808779</v>
      </c>
    </row>
    <row r="273" spans="14:15" ht="13.5">
      <c r="N273" s="759">
        <v>16.3</v>
      </c>
      <c r="O273" s="843">
        <v>13.673035125562345</v>
      </c>
    </row>
    <row r="274" spans="14:15" ht="13.5">
      <c r="N274" s="759">
        <v>15.6</v>
      </c>
      <c r="O274" s="843">
        <v>13.390306543160236</v>
      </c>
    </row>
    <row r="275" spans="14:15" ht="13.5">
      <c r="N275" s="759">
        <v>12</v>
      </c>
      <c r="O275" s="843">
        <v>14.209216624999973</v>
      </c>
    </row>
    <row r="276" spans="14:15" ht="13.5">
      <c r="N276" s="759">
        <v>7</v>
      </c>
      <c r="O276" s="843">
        <v>15.565260226555477</v>
      </c>
    </row>
    <row r="277" spans="14:15" ht="13.5">
      <c r="N277" s="759">
        <v>7.5</v>
      </c>
      <c r="O277" s="843">
        <v>16.663788445294532</v>
      </c>
    </row>
    <row r="278" spans="14:15" ht="13.5">
      <c r="N278" s="759">
        <v>8.4</v>
      </c>
      <c r="O278" s="843">
        <v>20.484950665569144</v>
      </c>
    </row>
    <row r="279" spans="14:15" ht="13.5">
      <c r="N279" s="759">
        <v>10.4</v>
      </c>
      <c r="O279" s="843">
        <v>22.776439369566955</v>
      </c>
    </row>
    <row r="280" spans="14:15" ht="13.5">
      <c r="N280" s="759">
        <v>11</v>
      </c>
      <c r="O280" s="843">
        <v>22.180038363563959</v>
      </c>
    </row>
    <row r="281" spans="14:15" ht="13.5">
      <c r="N281" s="759">
        <v>11</v>
      </c>
      <c r="O281" s="843">
        <v>21.415869435940373</v>
      </c>
    </row>
    <row r="282" spans="14:15" ht="13.5">
      <c r="N282" s="759">
        <v>13.8</v>
      </c>
      <c r="O282" s="843">
        <v>18.929568671497428</v>
      </c>
    </row>
    <row r="283" spans="14:15" ht="13.5">
      <c r="N283" s="759">
        <v>16.7</v>
      </c>
      <c r="O283" s="843">
        <v>14.531356353143368</v>
      </c>
    </row>
    <row r="284" spans="14:15" ht="13.5">
      <c r="N284" s="759">
        <v>13</v>
      </c>
      <c r="O284" s="843">
        <v>15.592389274359066</v>
      </c>
    </row>
    <row r="285" spans="14:15" ht="13.5">
      <c r="N285" s="759">
        <v>10.6</v>
      </c>
      <c r="O285" s="843">
        <v>20.005829651667543</v>
      </c>
    </row>
    <row r="286" spans="14:15" ht="13.5">
      <c r="N286" s="759">
        <v>11.5</v>
      </c>
      <c r="O286" s="843">
        <v>20.368476119457029</v>
      </c>
    </row>
    <row r="287" spans="14:15" ht="13.5">
      <c r="N287" s="759">
        <v>10.8</v>
      </c>
      <c r="O287" s="843">
        <v>20.852071085001995</v>
      </c>
    </row>
    <row r="288" spans="14:15" ht="13.5">
      <c r="N288" s="759">
        <v>11.1</v>
      </c>
      <c r="O288" s="843">
        <v>20.556477501994561</v>
      </c>
    </row>
    <row r="289" spans="14:15" ht="13.5">
      <c r="N289" s="759">
        <v>12.5</v>
      </c>
      <c r="O289" s="843">
        <v>19.082061211646931</v>
      </c>
    </row>
    <row r="290" spans="14:15" ht="13.5">
      <c r="N290" s="759">
        <v>9.4</v>
      </c>
      <c r="O290" s="843">
        <v>18.389191544451602</v>
      </c>
    </row>
    <row r="291" spans="14:15" ht="13.5">
      <c r="N291" s="759">
        <v>6.4</v>
      </c>
      <c r="O291" s="843">
        <v>21.345726370714743</v>
      </c>
    </row>
    <row r="292" spans="14:15" ht="13.5">
      <c r="N292" s="759">
        <v>5.9</v>
      </c>
      <c r="O292" s="843">
        <v>26.197124723660149</v>
      </c>
    </row>
    <row r="293" spans="14:15" ht="13.5">
      <c r="N293" s="759">
        <v>5.4</v>
      </c>
      <c r="O293" s="843">
        <v>28.68629244618695</v>
      </c>
    </row>
    <row r="294" spans="14:15" ht="13.5">
      <c r="N294" s="759">
        <v>6.2</v>
      </c>
      <c r="O294" s="843">
        <v>29.367845291511333</v>
      </c>
    </row>
    <row r="295" spans="14:15" ht="13.5">
      <c r="N295" s="759">
        <v>8</v>
      </c>
      <c r="O295" s="843">
        <v>27.356850075511741</v>
      </c>
    </row>
    <row r="296" spans="14:15" ht="13.5">
      <c r="N296" s="759">
        <v>6.3</v>
      </c>
      <c r="O296" s="843">
        <v>27.54934829908742</v>
      </c>
    </row>
    <row r="297" spans="14:15" ht="13.5">
      <c r="N297" s="759">
        <v>5.6</v>
      </c>
      <c r="O297" s="843">
        <v>25.292203101062071</v>
      </c>
    </row>
    <row r="298" spans="14:15" ht="13.5">
      <c r="N298" s="759">
        <v>6.5</v>
      </c>
      <c r="O298" s="843">
        <v>24.998443321591026</v>
      </c>
    </row>
    <row r="299" spans="14:15" ht="13.5">
      <c r="N299" s="759">
        <v>6.1</v>
      </c>
      <c r="O299" s="843">
        <v>29.557108860021408</v>
      </c>
    </row>
    <row r="300" spans="14:15" ht="13.5">
      <c r="N300" s="759">
        <v>7.1</v>
      </c>
      <c r="O300" s="843">
        <v>27.98837866893621</v>
      </c>
    </row>
    <row r="301" spans="14:15" ht="13.5">
      <c r="N301" s="759">
        <v>8.4</v>
      </c>
      <c r="O301" s="843">
        <v>27.049531008126724</v>
      </c>
    </row>
    <row r="302" spans="14:15" ht="13.5">
      <c r="N302" s="759">
        <v>9.8000000000000007</v>
      </c>
      <c r="O302" s="843">
        <v>26.194643213544023</v>
      </c>
    </row>
    <row r="303" spans="14:15" ht="13.5">
      <c r="N303" s="759">
        <v>11.2</v>
      </c>
      <c r="O303" s="843">
        <v>24.330526924950068</v>
      </c>
    </row>
    <row r="304" spans="14:15" ht="13.5">
      <c r="N304" s="759">
        <v>10.5</v>
      </c>
      <c r="O304" s="843">
        <v>21.444778091824592</v>
      </c>
    </row>
    <row r="305" spans="13:15" ht="13.5">
      <c r="N305" s="759">
        <v>9.1999999999999993</v>
      </c>
      <c r="O305" s="843">
        <v>21.369947943368516</v>
      </c>
    </row>
    <row r="306" spans="13:15" ht="13.5">
      <c r="N306" s="759">
        <v>10.3</v>
      </c>
      <c r="O306" s="843">
        <v>24.380345835314436</v>
      </c>
    </row>
    <row r="307" spans="13:15" ht="13.5">
      <c r="N307" s="759">
        <v>7</v>
      </c>
      <c r="O307" s="843">
        <v>26.96553352355301</v>
      </c>
    </row>
    <row r="308" spans="13:15" ht="13.5">
      <c r="N308" s="759">
        <v>7.4</v>
      </c>
      <c r="O308" s="843">
        <v>24.915501062964768</v>
      </c>
    </row>
    <row r="309" spans="13:15" ht="13.5">
      <c r="N309" s="759">
        <v>6.7</v>
      </c>
      <c r="O309" s="843">
        <v>28.472071030251382</v>
      </c>
    </row>
    <row r="310" spans="13:15" ht="13.5">
      <c r="N310" s="759">
        <v>9.6</v>
      </c>
      <c r="O310" s="843">
        <v>26.845503471840253</v>
      </c>
    </row>
    <row r="311" spans="13:15" ht="13.5">
      <c r="N311" s="759">
        <v>10.3</v>
      </c>
      <c r="O311" s="843">
        <v>21.341400843852679</v>
      </c>
    </row>
    <row r="312" spans="13:15" ht="13.5">
      <c r="M312" s="850"/>
      <c r="N312" s="759">
        <v>9.4</v>
      </c>
      <c r="O312" s="843">
        <v>22.69302494372533</v>
      </c>
    </row>
    <row r="313" spans="13:15" ht="13.5">
      <c r="M313" s="850"/>
      <c r="N313" s="759">
        <v>13.8</v>
      </c>
      <c r="O313" s="843">
        <v>23.102757414561651</v>
      </c>
    </row>
    <row r="314" spans="13:15" ht="13.5">
      <c r="M314" s="850"/>
      <c r="N314" s="759">
        <v>12.2</v>
      </c>
      <c r="O314" s="843">
        <v>25.238203022581061</v>
      </c>
    </row>
    <row r="315" spans="13:15" ht="13.5">
      <c r="M315" s="850"/>
      <c r="N315" s="759">
        <v>8.1</v>
      </c>
      <c r="O315" s="843">
        <v>28.179531139349148</v>
      </c>
    </row>
    <row r="316" spans="13:15" ht="13.5">
      <c r="M316" s="850"/>
      <c r="N316" s="759">
        <v>3.2</v>
      </c>
      <c r="O316" s="843">
        <v>30.997216322526256</v>
      </c>
    </row>
    <row r="317" spans="13:15" ht="13.5">
      <c r="M317" s="850"/>
      <c r="N317" s="759">
        <v>2.2999999999999998</v>
      </c>
      <c r="O317" s="843">
        <v>32.351089492024791</v>
      </c>
    </row>
    <row r="318" spans="13:15" ht="13.5">
      <c r="M318" s="850"/>
      <c r="N318" s="759">
        <v>3.8</v>
      </c>
      <c r="O318" s="843">
        <v>27.191766425548341</v>
      </c>
    </row>
    <row r="319" spans="13:15" ht="13.5">
      <c r="M319" s="850"/>
      <c r="N319" s="759">
        <v>3.1</v>
      </c>
      <c r="O319" s="843">
        <v>29.886090136725993</v>
      </c>
    </row>
    <row r="320" spans="13:15" ht="13.5">
      <c r="M320" s="850"/>
      <c r="N320" s="759">
        <v>3.4</v>
      </c>
      <c r="O320" s="843">
        <v>35.347556765273623</v>
      </c>
    </row>
    <row r="321" spans="13:15" ht="13.5">
      <c r="M321" s="850"/>
      <c r="N321" s="759">
        <v>3.6</v>
      </c>
      <c r="O321" s="843">
        <v>35.584002149026659</v>
      </c>
    </row>
    <row r="322" spans="13:15" ht="13.5">
      <c r="M322" s="850"/>
      <c r="N322" s="759">
        <v>4.3</v>
      </c>
      <c r="O322" s="843">
        <v>34.565022622151517</v>
      </c>
    </row>
    <row r="323" spans="13:15" ht="13.5">
      <c r="M323" s="850"/>
      <c r="N323" s="759">
        <v>4.9000000000000004</v>
      </c>
      <c r="O323" s="843">
        <v>34.435531618257443</v>
      </c>
    </row>
    <row r="324" spans="13:15" ht="13.5">
      <c r="M324" s="850"/>
      <c r="N324" s="759">
        <v>6.3</v>
      </c>
      <c r="O324" s="843">
        <v>32.093658915274801</v>
      </c>
    </row>
    <row r="325" spans="13:15" ht="13.5">
      <c r="M325" s="850"/>
      <c r="N325" s="759">
        <v>6.8</v>
      </c>
      <c r="O325" s="843">
        <v>26.086842528953547</v>
      </c>
    </row>
    <row r="326" spans="13:15" ht="13.5">
      <c r="M326" s="850"/>
      <c r="N326" s="759">
        <v>5.4</v>
      </c>
      <c r="O326" s="843">
        <v>27.452047963975275</v>
      </c>
    </row>
    <row r="327" spans="13:15" ht="13.5">
      <c r="M327" s="850"/>
      <c r="N327" s="759">
        <v>6.8</v>
      </c>
      <c r="O327" s="843">
        <v>30.898673556814231</v>
      </c>
    </row>
    <row r="328" spans="13:15" ht="13.5">
      <c r="M328" s="850"/>
      <c r="N328" s="759">
        <v>7.5</v>
      </c>
      <c r="O328" s="843">
        <v>29.242691586067814</v>
      </c>
    </row>
    <row r="329" spans="13:15" ht="13.5">
      <c r="M329" s="850"/>
      <c r="N329" s="759">
        <v>6.7</v>
      </c>
      <c r="O329" s="843">
        <v>31.061896714394969</v>
      </c>
    </row>
    <row r="330" spans="13:15" ht="13.5">
      <c r="M330" s="850"/>
      <c r="N330" s="759">
        <v>5.6</v>
      </c>
      <c r="O330" s="843">
        <v>33.661744338263389</v>
      </c>
    </row>
    <row r="331" spans="13:15" ht="13.5">
      <c r="M331" s="850"/>
      <c r="N331" s="759">
        <v>1.5</v>
      </c>
      <c r="O331" s="843">
        <v>35.674132990892808</v>
      </c>
    </row>
    <row r="332" spans="13:15" ht="13.5">
      <c r="M332" s="850"/>
      <c r="N332" s="759">
        <v>-0.9</v>
      </c>
      <c r="O332" s="843">
        <v>34.934255028361122</v>
      </c>
    </row>
    <row r="333" spans="13:15" ht="13.5">
      <c r="M333" s="850"/>
      <c r="N333" s="759">
        <v>1.6</v>
      </c>
      <c r="O333" s="843">
        <v>34.898497619284839</v>
      </c>
    </row>
    <row r="334" spans="13:15" ht="13.5">
      <c r="M334" s="850"/>
      <c r="N334" s="759">
        <v>2.2000000000000002</v>
      </c>
      <c r="O334" s="843">
        <v>39.017780189251503</v>
      </c>
    </row>
    <row r="335" spans="13:15" ht="13.5">
      <c r="M335" s="850"/>
      <c r="N335" s="759">
        <v>-0.3</v>
      </c>
      <c r="O335" s="843">
        <v>41.848133669075182</v>
      </c>
    </row>
    <row r="336" spans="13:15" ht="13.5">
      <c r="M336" s="850"/>
      <c r="N336" s="759">
        <v>-0.7</v>
      </c>
      <c r="O336" s="843">
        <v>43.260836305051882</v>
      </c>
    </row>
    <row r="337" spans="13:15" ht="13.5">
      <c r="M337" s="850"/>
      <c r="N337" s="759">
        <v>-0.9</v>
      </c>
      <c r="O337" s="843">
        <v>43.840739588595696</v>
      </c>
    </row>
    <row r="338" spans="13:15" ht="13.5">
      <c r="M338" s="850"/>
      <c r="N338" s="759">
        <v>-0.1</v>
      </c>
      <c r="O338" s="843">
        <v>42.078449538194441</v>
      </c>
    </row>
    <row r="339" spans="13:15" ht="13.5">
      <c r="M339" s="850"/>
      <c r="N339" s="759">
        <v>0.3</v>
      </c>
      <c r="O339" s="843">
        <v>37.528172706934285</v>
      </c>
    </row>
    <row r="340" spans="13:15" ht="13.5">
      <c r="M340" s="850"/>
      <c r="N340" s="759">
        <v>0.4</v>
      </c>
      <c r="O340" s="843">
        <v>38.896036447922384</v>
      </c>
    </row>
    <row r="341" spans="13:15" ht="13.5">
      <c r="M341" s="850"/>
      <c r="N341" s="759">
        <v>-0.9</v>
      </c>
      <c r="O341" s="843">
        <v>43.560720079615258</v>
      </c>
    </row>
    <row r="342" spans="13:15" ht="13.5">
      <c r="M342" s="850"/>
      <c r="N342" s="759">
        <v>-1.6</v>
      </c>
      <c r="O342" s="843">
        <v>45.340998930565107</v>
      </c>
    </row>
    <row r="343" spans="13:15" ht="13.5">
      <c r="M343" s="850"/>
      <c r="N343" s="759">
        <v>-3.1</v>
      </c>
      <c r="O343" s="843">
        <v>47.306818891744392</v>
      </c>
    </row>
    <row r="344" spans="13:15" ht="13.5">
      <c r="M344" s="850"/>
      <c r="N344" s="759">
        <v>-2</v>
      </c>
      <c r="O344" s="843">
        <v>46.016830467588775</v>
      </c>
    </row>
    <row r="345" spans="13:15" ht="13.5">
      <c r="M345" s="850"/>
      <c r="N345" s="759">
        <v>1.5</v>
      </c>
      <c r="O345" s="843">
        <v>42.72434726093249</v>
      </c>
    </row>
    <row r="346" spans="13:15" ht="13.5">
      <c r="M346" s="850"/>
      <c r="N346" s="759">
        <v>5.9</v>
      </c>
      <c r="O346" s="843">
        <v>34.335646895068564</v>
      </c>
    </row>
    <row r="347" spans="13:15" ht="13.5">
      <c r="M347" s="850"/>
      <c r="N347" s="759">
        <v>8</v>
      </c>
      <c r="O347" s="843">
        <v>32.494559615643219</v>
      </c>
    </row>
    <row r="348" spans="13:15" ht="13.5">
      <c r="M348" s="850"/>
      <c r="N348" s="759">
        <v>5.4</v>
      </c>
      <c r="O348" s="843">
        <v>37.448811882465989</v>
      </c>
    </row>
    <row r="349" spans="13:15" ht="13.5">
      <c r="M349" s="850"/>
      <c r="N349" s="759">
        <v>3</v>
      </c>
      <c r="O349" s="843">
        <v>39.290715708657963</v>
      </c>
    </row>
    <row r="350" spans="13:15" ht="13.5">
      <c r="M350" s="850"/>
      <c r="N350" s="759">
        <v>2.9</v>
      </c>
      <c r="O350" s="843">
        <v>39.730562046273867</v>
      </c>
    </row>
    <row r="351" spans="13:15" ht="13.5">
      <c r="M351" s="850"/>
      <c r="N351" s="759">
        <v>0.7</v>
      </c>
      <c r="O351" s="843">
        <v>41.01132792116087</v>
      </c>
    </row>
    <row r="352" spans="13:15" ht="13.5">
      <c r="M352" s="850"/>
      <c r="N352" s="759">
        <v>1.1000000000000001</v>
      </c>
      <c r="O352" s="843">
        <v>39.076879500298091</v>
      </c>
    </row>
    <row r="353" spans="13:15" ht="13.5">
      <c r="M353" s="850"/>
      <c r="N353" s="759">
        <v>1.3</v>
      </c>
      <c r="O353" s="843">
        <v>35.180925520409446</v>
      </c>
    </row>
    <row r="354" spans="13:15" ht="13.5">
      <c r="M354" s="850"/>
      <c r="N354" s="759">
        <v>2.5</v>
      </c>
      <c r="O354" s="843">
        <v>35.136656254687274</v>
      </c>
    </row>
    <row r="355" spans="13:15" ht="13.5">
      <c r="M355" s="850"/>
      <c r="N355" s="759">
        <v>3</v>
      </c>
      <c r="O355" s="843">
        <v>38.197702849359899</v>
      </c>
    </row>
    <row r="356" spans="13:15" ht="13.5">
      <c r="M356" s="850"/>
      <c r="N356" s="759">
        <v>1.7</v>
      </c>
      <c r="O356" s="843">
        <v>39.503790408091852</v>
      </c>
    </row>
    <row r="357" spans="13:15" ht="13.5">
      <c r="M357" s="850"/>
      <c r="N357" s="759">
        <v>1.9</v>
      </c>
      <c r="O357" s="843">
        <v>40.42600727364534</v>
      </c>
    </row>
    <row r="358" spans="13:15" ht="13.5">
      <c r="M358" s="850"/>
      <c r="N358" s="759">
        <v>1.4</v>
      </c>
      <c r="O358" s="843">
        <v>40.732007830136311</v>
      </c>
    </row>
    <row r="359" spans="13:15" ht="13.5">
      <c r="M359" s="850"/>
      <c r="N359" s="759">
        <v>1.7</v>
      </c>
      <c r="O359" s="843">
        <v>38.049184550054733</v>
      </c>
    </row>
    <row r="360" spans="13:15" ht="13.5">
      <c r="M360" s="850"/>
      <c r="N360" s="759">
        <v>0.8</v>
      </c>
      <c r="O360" s="843">
        <v>35.621662186385727</v>
      </c>
    </row>
    <row r="361" spans="13:15" ht="13.5">
      <c r="M361" s="850"/>
      <c r="N361" s="759">
        <v>0.9</v>
      </c>
      <c r="O361" s="843">
        <v>34.150185787658963</v>
      </c>
    </row>
    <row r="362" spans="13:15" ht="13.5">
      <c r="M362" s="850"/>
      <c r="N362" s="759">
        <v>1.7</v>
      </c>
      <c r="O362" s="843">
        <v>38.011430819669684</v>
      </c>
    </row>
    <row r="363" spans="13:15" ht="13.5">
      <c r="M363" s="850"/>
      <c r="N363" s="759">
        <v>6.1</v>
      </c>
      <c r="O363" s="843">
        <v>34.644560595249011</v>
      </c>
    </row>
    <row r="364" spans="13:15" ht="13.5">
      <c r="M364" s="850"/>
      <c r="N364" s="759">
        <v>8.9</v>
      </c>
      <c r="O364" s="843">
        <v>29.120396205830147</v>
      </c>
    </row>
    <row r="365" spans="13:15" ht="13.5">
      <c r="M365" s="850"/>
      <c r="N365" s="759">
        <v>5.4</v>
      </c>
      <c r="O365" s="843">
        <v>26.303389838259886</v>
      </c>
    </row>
    <row r="366" spans="13:15" ht="13.5">
      <c r="M366" s="850"/>
      <c r="N366" s="759">
        <v>0.8</v>
      </c>
      <c r="O366" s="843">
        <v>29.268778380979743</v>
      </c>
    </row>
    <row r="367" spans="13:15" ht="13.5">
      <c r="M367" s="850"/>
      <c r="N367" s="759">
        <v>-1.3</v>
      </c>
      <c r="O367" s="843">
        <v>32.255260691700649</v>
      </c>
    </row>
    <row r="368" spans="13:15" ht="13.5">
      <c r="M368" s="850"/>
      <c r="N368" s="759">
        <v>-1.7</v>
      </c>
      <c r="O368" s="843">
        <v>34.427796296953353</v>
      </c>
    </row>
    <row r="369" spans="13:15" ht="13.5">
      <c r="M369" s="850"/>
      <c r="N369" s="759">
        <v>1.4</v>
      </c>
      <c r="O369" s="843">
        <v>36.141315382563633</v>
      </c>
    </row>
    <row r="370" spans="13:15" ht="13.5">
      <c r="M370" s="850"/>
      <c r="N370" s="759">
        <v>1.8</v>
      </c>
      <c r="O370" s="843">
        <v>33.024465159456184</v>
      </c>
    </row>
    <row r="371" spans="13:15" ht="13.5">
      <c r="M371" s="850"/>
      <c r="N371" s="759">
        <v>0.1</v>
      </c>
      <c r="O371" s="843">
        <v>34.838840925361616</v>
      </c>
    </row>
    <row r="372" spans="13:15" ht="13.5">
      <c r="M372" s="850"/>
      <c r="N372" s="759">
        <v>-1.1000000000000001</v>
      </c>
      <c r="O372" s="843">
        <v>33.740550537851803</v>
      </c>
    </row>
  </sheetData>
  <mergeCells count="9">
    <mergeCell ref="A1:L1"/>
    <mergeCell ref="H4:I6"/>
    <mergeCell ref="A3:L3"/>
    <mergeCell ref="B4:D4"/>
    <mergeCell ref="E4:G4"/>
    <mergeCell ref="J4:L4"/>
    <mergeCell ref="B5:C5"/>
    <mergeCell ref="E5:F5"/>
    <mergeCell ref="J5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24"/>
  <dimension ref="A1:X55"/>
  <sheetViews>
    <sheetView showGridLines="0" zoomScaleNormal="100" zoomScaleSheetLayoutView="100" workbookViewId="0"/>
  </sheetViews>
  <sheetFormatPr defaultRowHeight="11.25"/>
  <cols>
    <col min="1" max="1" width="8.140625" style="854" customWidth="1"/>
    <col min="2" max="7" width="7.140625" style="854" customWidth="1"/>
    <col min="8" max="8" width="7.42578125" style="854" customWidth="1"/>
    <col min="9" max="10" width="7.140625" style="854" customWidth="1"/>
    <col min="11" max="11" width="7.42578125" style="854" customWidth="1"/>
    <col min="12" max="12" width="7.140625" style="854" customWidth="1"/>
    <col min="13" max="15" width="9.7109375" style="854" customWidth="1"/>
    <col min="16" max="16" width="13.5703125" style="854" customWidth="1"/>
    <col min="17" max="17" width="1.7109375" style="854" customWidth="1"/>
    <col min="18" max="254" width="9.140625" style="854"/>
    <col min="255" max="255" width="3" style="854" customWidth="1"/>
    <col min="256" max="256" width="4.5703125" style="854" customWidth="1"/>
    <col min="257" max="266" width="11.7109375" style="854" customWidth="1"/>
    <col min="267" max="510" width="9.140625" style="854"/>
    <col min="511" max="511" width="3" style="854" customWidth="1"/>
    <col min="512" max="512" width="4.5703125" style="854" customWidth="1"/>
    <col min="513" max="522" width="11.7109375" style="854" customWidth="1"/>
    <col min="523" max="766" width="9.140625" style="854"/>
    <col min="767" max="767" width="3" style="854" customWidth="1"/>
    <col min="768" max="768" width="4.5703125" style="854" customWidth="1"/>
    <col min="769" max="778" width="11.7109375" style="854" customWidth="1"/>
    <col min="779" max="1022" width="9.140625" style="854"/>
    <col min="1023" max="1023" width="3" style="854" customWidth="1"/>
    <col min="1024" max="1024" width="4.5703125" style="854" customWidth="1"/>
    <col min="1025" max="1034" width="11.7109375" style="854" customWidth="1"/>
    <col min="1035" max="1278" width="9.140625" style="854"/>
    <col min="1279" max="1279" width="3" style="854" customWidth="1"/>
    <col min="1280" max="1280" width="4.5703125" style="854" customWidth="1"/>
    <col min="1281" max="1290" width="11.7109375" style="854" customWidth="1"/>
    <col min="1291" max="1534" width="9.140625" style="854"/>
    <col min="1535" max="1535" width="3" style="854" customWidth="1"/>
    <col min="1536" max="1536" width="4.5703125" style="854" customWidth="1"/>
    <col min="1537" max="1546" width="11.7109375" style="854" customWidth="1"/>
    <col min="1547" max="1790" width="9.140625" style="854"/>
    <col min="1791" max="1791" width="3" style="854" customWidth="1"/>
    <col min="1792" max="1792" width="4.5703125" style="854" customWidth="1"/>
    <col min="1793" max="1802" width="11.7109375" style="854" customWidth="1"/>
    <col min="1803" max="2046" width="9.140625" style="854"/>
    <col min="2047" max="2047" width="3" style="854" customWidth="1"/>
    <col min="2048" max="2048" width="4.5703125" style="854" customWidth="1"/>
    <col min="2049" max="2058" width="11.7109375" style="854" customWidth="1"/>
    <col min="2059" max="2302" width="9.140625" style="854"/>
    <col min="2303" max="2303" width="3" style="854" customWidth="1"/>
    <col min="2304" max="2304" width="4.5703125" style="854" customWidth="1"/>
    <col min="2305" max="2314" width="11.7109375" style="854" customWidth="1"/>
    <col min="2315" max="2558" width="9.140625" style="854"/>
    <col min="2559" max="2559" width="3" style="854" customWidth="1"/>
    <col min="2560" max="2560" width="4.5703125" style="854" customWidth="1"/>
    <col min="2561" max="2570" width="11.7109375" style="854" customWidth="1"/>
    <col min="2571" max="2814" width="9.140625" style="854"/>
    <col min="2815" max="2815" width="3" style="854" customWidth="1"/>
    <col min="2816" max="2816" width="4.5703125" style="854" customWidth="1"/>
    <col min="2817" max="2826" width="11.7109375" style="854" customWidth="1"/>
    <col min="2827" max="3070" width="9.140625" style="854"/>
    <col min="3071" max="3071" width="3" style="854" customWidth="1"/>
    <col min="3072" max="3072" width="4.5703125" style="854" customWidth="1"/>
    <col min="3073" max="3082" width="11.7109375" style="854" customWidth="1"/>
    <col min="3083" max="3326" width="9.140625" style="854"/>
    <col min="3327" max="3327" width="3" style="854" customWidth="1"/>
    <col min="3328" max="3328" width="4.5703125" style="854" customWidth="1"/>
    <col min="3329" max="3338" width="11.7109375" style="854" customWidth="1"/>
    <col min="3339" max="3582" width="9.140625" style="854"/>
    <col min="3583" max="3583" width="3" style="854" customWidth="1"/>
    <col min="3584" max="3584" width="4.5703125" style="854" customWidth="1"/>
    <col min="3585" max="3594" width="11.7109375" style="854" customWidth="1"/>
    <col min="3595" max="3838" width="9.140625" style="854"/>
    <col min="3839" max="3839" width="3" style="854" customWidth="1"/>
    <col min="3840" max="3840" width="4.5703125" style="854" customWidth="1"/>
    <col min="3841" max="3850" width="11.7109375" style="854" customWidth="1"/>
    <col min="3851" max="4094" width="9.140625" style="854"/>
    <col min="4095" max="4095" width="3" style="854" customWidth="1"/>
    <col min="4096" max="4096" width="4.5703125" style="854" customWidth="1"/>
    <col min="4097" max="4106" width="11.7109375" style="854" customWidth="1"/>
    <col min="4107" max="4350" width="9.140625" style="854"/>
    <col min="4351" max="4351" width="3" style="854" customWidth="1"/>
    <col min="4352" max="4352" width="4.5703125" style="854" customWidth="1"/>
    <col min="4353" max="4362" width="11.7109375" style="854" customWidth="1"/>
    <col min="4363" max="4606" width="9.140625" style="854"/>
    <col min="4607" max="4607" width="3" style="854" customWidth="1"/>
    <col min="4608" max="4608" width="4.5703125" style="854" customWidth="1"/>
    <col min="4609" max="4618" width="11.7109375" style="854" customWidth="1"/>
    <col min="4619" max="4862" width="9.140625" style="854"/>
    <col min="4863" max="4863" width="3" style="854" customWidth="1"/>
    <col min="4864" max="4864" width="4.5703125" style="854" customWidth="1"/>
    <col min="4865" max="4874" width="11.7109375" style="854" customWidth="1"/>
    <col min="4875" max="5118" width="9.140625" style="854"/>
    <col min="5119" max="5119" width="3" style="854" customWidth="1"/>
    <col min="5120" max="5120" width="4.5703125" style="854" customWidth="1"/>
    <col min="5121" max="5130" width="11.7109375" style="854" customWidth="1"/>
    <col min="5131" max="5374" width="9.140625" style="854"/>
    <col min="5375" max="5375" width="3" style="854" customWidth="1"/>
    <col min="5376" max="5376" width="4.5703125" style="854" customWidth="1"/>
    <col min="5377" max="5386" width="11.7109375" style="854" customWidth="1"/>
    <col min="5387" max="5630" width="9.140625" style="854"/>
    <col min="5631" max="5631" width="3" style="854" customWidth="1"/>
    <col min="5632" max="5632" width="4.5703125" style="854" customWidth="1"/>
    <col min="5633" max="5642" width="11.7109375" style="854" customWidth="1"/>
    <col min="5643" max="5886" width="9.140625" style="854"/>
    <col min="5887" max="5887" width="3" style="854" customWidth="1"/>
    <col min="5888" max="5888" width="4.5703125" style="854" customWidth="1"/>
    <col min="5889" max="5898" width="11.7109375" style="854" customWidth="1"/>
    <col min="5899" max="6142" width="9.140625" style="854"/>
    <col min="6143" max="6143" width="3" style="854" customWidth="1"/>
    <col min="6144" max="6144" width="4.5703125" style="854" customWidth="1"/>
    <col min="6145" max="6154" width="11.7109375" style="854" customWidth="1"/>
    <col min="6155" max="6398" width="9.140625" style="854"/>
    <col min="6399" max="6399" width="3" style="854" customWidth="1"/>
    <col min="6400" max="6400" width="4.5703125" style="854" customWidth="1"/>
    <col min="6401" max="6410" width="11.7109375" style="854" customWidth="1"/>
    <col min="6411" max="6654" width="9.140625" style="854"/>
    <col min="6655" max="6655" width="3" style="854" customWidth="1"/>
    <col min="6656" max="6656" width="4.5703125" style="854" customWidth="1"/>
    <col min="6657" max="6666" width="11.7109375" style="854" customWidth="1"/>
    <col min="6667" max="6910" width="9.140625" style="854"/>
    <col min="6911" max="6911" width="3" style="854" customWidth="1"/>
    <col min="6912" max="6912" width="4.5703125" style="854" customWidth="1"/>
    <col min="6913" max="6922" width="11.7109375" style="854" customWidth="1"/>
    <col min="6923" max="7166" width="9.140625" style="854"/>
    <col min="7167" max="7167" width="3" style="854" customWidth="1"/>
    <col min="7168" max="7168" width="4.5703125" style="854" customWidth="1"/>
    <col min="7169" max="7178" width="11.7109375" style="854" customWidth="1"/>
    <col min="7179" max="7422" width="9.140625" style="854"/>
    <col min="7423" max="7423" width="3" style="854" customWidth="1"/>
    <col min="7424" max="7424" width="4.5703125" style="854" customWidth="1"/>
    <col min="7425" max="7434" width="11.7109375" style="854" customWidth="1"/>
    <col min="7435" max="7678" width="9.140625" style="854"/>
    <col min="7679" max="7679" width="3" style="854" customWidth="1"/>
    <col min="7680" max="7680" width="4.5703125" style="854" customWidth="1"/>
    <col min="7681" max="7690" width="11.7109375" style="854" customWidth="1"/>
    <col min="7691" max="7934" width="9.140625" style="854"/>
    <col min="7935" max="7935" width="3" style="854" customWidth="1"/>
    <col min="7936" max="7936" width="4.5703125" style="854" customWidth="1"/>
    <col min="7937" max="7946" width="11.7109375" style="854" customWidth="1"/>
    <col min="7947" max="8190" width="9.140625" style="854"/>
    <col min="8191" max="8191" width="3" style="854" customWidth="1"/>
    <col min="8192" max="8192" width="4.5703125" style="854" customWidth="1"/>
    <col min="8193" max="8202" width="11.7109375" style="854" customWidth="1"/>
    <col min="8203" max="8446" width="9.140625" style="854"/>
    <col min="8447" max="8447" width="3" style="854" customWidth="1"/>
    <col min="8448" max="8448" width="4.5703125" style="854" customWidth="1"/>
    <col min="8449" max="8458" width="11.7109375" style="854" customWidth="1"/>
    <col min="8459" max="8702" width="9.140625" style="854"/>
    <col min="8703" max="8703" width="3" style="854" customWidth="1"/>
    <col min="8704" max="8704" width="4.5703125" style="854" customWidth="1"/>
    <col min="8705" max="8714" width="11.7109375" style="854" customWidth="1"/>
    <col min="8715" max="8958" width="9.140625" style="854"/>
    <col min="8959" max="8959" width="3" style="854" customWidth="1"/>
    <col min="8960" max="8960" width="4.5703125" style="854" customWidth="1"/>
    <col min="8961" max="8970" width="11.7109375" style="854" customWidth="1"/>
    <col min="8971" max="9214" width="9.140625" style="854"/>
    <col min="9215" max="9215" width="3" style="854" customWidth="1"/>
    <col min="9216" max="9216" width="4.5703125" style="854" customWidth="1"/>
    <col min="9217" max="9226" width="11.7109375" style="854" customWidth="1"/>
    <col min="9227" max="9470" width="9.140625" style="854"/>
    <col min="9471" max="9471" width="3" style="854" customWidth="1"/>
    <col min="9472" max="9472" width="4.5703125" style="854" customWidth="1"/>
    <col min="9473" max="9482" width="11.7109375" style="854" customWidth="1"/>
    <col min="9483" max="9726" width="9.140625" style="854"/>
    <col min="9727" max="9727" width="3" style="854" customWidth="1"/>
    <col min="9728" max="9728" width="4.5703125" style="854" customWidth="1"/>
    <col min="9729" max="9738" width="11.7109375" style="854" customWidth="1"/>
    <col min="9739" max="9982" width="9.140625" style="854"/>
    <col min="9983" max="9983" width="3" style="854" customWidth="1"/>
    <col min="9984" max="9984" width="4.5703125" style="854" customWidth="1"/>
    <col min="9985" max="9994" width="11.7109375" style="854" customWidth="1"/>
    <col min="9995" max="10238" width="9.140625" style="854"/>
    <col min="10239" max="10239" width="3" style="854" customWidth="1"/>
    <col min="10240" max="10240" width="4.5703125" style="854" customWidth="1"/>
    <col min="10241" max="10250" width="11.7109375" style="854" customWidth="1"/>
    <col min="10251" max="10494" width="9.140625" style="854"/>
    <col min="10495" max="10495" width="3" style="854" customWidth="1"/>
    <col min="10496" max="10496" width="4.5703125" style="854" customWidth="1"/>
    <col min="10497" max="10506" width="11.7109375" style="854" customWidth="1"/>
    <col min="10507" max="10750" width="9.140625" style="854"/>
    <col min="10751" max="10751" width="3" style="854" customWidth="1"/>
    <col min="10752" max="10752" width="4.5703125" style="854" customWidth="1"/>
    <col min="10753" max="10762" width="11.7109375" style="854" customWidth="1"/>
    <col min="10763" max="11006" width="9.140625" style="854"/>
    <col min="11007" max="11007" width="3" style="854" customWidth="1"/>
    <col min="11008" max="11008" width="4.5703125" style="854" customWidth="1"/>
    <col min="11009" max="11018" width="11.7109375" style="854" customWidth="1"/>
    <col min="11019" max="11262" width="9.140625" style="854"/>
    <col min="11263" max="11263" width="3" style="854" customWidth="1"/>
    <col min="11264" max="11264" width="4.5703125" style="854" customWidth="1"/>
    <col min="11265" max="11274" width="11.7109375" style="854" customWidth="1"/>
    <col min="11275" max="11518" width="9.140625" style="854"/>
    <col min="11519" max="11519" width="3" style="854" customWidth="1"/>
    <col min="11520" max="11520" width="4.5703125" style="854" customWidth="1"/>
    <col min="11521" max="11530" width="11.7109375" style="854" customWidth="1"/>
    <col min="11531" max="11774" width="9.140625" style="854"/>
    <col min="11775" max="11775" width="3" style="854" customWidth="1"/>
    <col min="11776" max="11776" width="4.5703125" style="854" customWidth="1"/>
    <col min="11777" max="11786" width="11.7109375" style="854" customWidth="1"/>
    <col min="11787" max="12030" width="9.140625" style="854"/>
    <col min="12031" max="12031" width="3" style="854" customWidth="1"/>
    <col min="12032" max="12032" width="4.5703125" style="854" customWidth="1"/>
    <col min="12033" max="12042" width="11.7109375" style="854" customWidth="1"/>
    <col min="12043" max="12286" width="9.140625" style="854"/>
    <col min="12287" max="12287" width="3" style="854" customWidth="1"/>
    <col min="12288" max="12288" width="4.5703125" style="854" customWidth="1"/>
    <col min="12289" max="12298" width="11.7109375" style="854" customWidth="1"/>
    <col min="12299" max="12542" width="9.140625" style="854"/>
    <col min="12543" max="12543" width="3" style="854" customWidth="1"/>
    <col min="12544" max="12544" width="4.5703125" style="854" customWidth="1"/>
    <col min="12545" max="12554" width="11.7109375" style="854" customWidth="1"/>
    <col min="12555" max="12798" width="9.140625" style="854"/>
    <col min="12799" max="12799" width="3" style="854" customWidth="1"/>
    <col min="12800" max="12800" width="4.5703125" style="854" customWidth="1"/>
    <col min="12801" max="12810" width="11.7109375" style="854" customWidth="1"/>
    <col min="12811" max="13054" width="9.140625" style="854"/>
    <col min="13055" max="13055" width="3" style="854" customWidth="1"/>
    <col min="13056" max="13056" width="4.5703125" style="854" customWidth="1"/>
    <col min="13057" max="13066" width="11.7109375" style="854" customWidth="1"/>
    <col min="13067" max="13310" width="9.140625" style="854"/>
    <col min="13311" max="13311" width="3" style="854" customWidth="1"/>
    <col min="13312" max="13312" width="4.5703125" style="854" customWidth="1"/>
    <col min="13313" max="13322" width="11.7109375" style="854" customWidth="1"/>
    <col min="13323" max="13566" width="9.140625" style="854"/>
    <col min="13567" max="13567" width="3" style="854" customWidth="1"/>
    <col min="13568" max="13568" width="4.5703125" style="854" customWidth="1"/>
    <col min="13569" max="13578" width="11.7109375" style="854" customWidth="1"/>
    <col min="13579" max="13822" width="9.140625" style="854"/>
    <col min="13823" max="13823" width="3" style="854" customWidth="1"/>
    <col min="13824" max="13824" width="4.5703125" style="854" customWidth="1"/>
    <col min="13825" max="13834" width="11.7109375" style="854" customWidth="1"/>
    <col min="13835" max="14078" width="9.140625" style="854"/>
    <col min="14079" max="14079" width="3" style="854" customWidth="1"/>
    <col min="14080" max="14080" width="4.5703125" style="854" customWidth="1"/>
    <col min="14081" max="14090" width="11.7109375" style="854" customWidth="1"/>
    <col min="14091" max="14334" width="9.140625" style="854"/>
    <col min="14335" max="14335" width="3" style="854" customWidth="1"/>
    <col min="14336" max="14336" width="4.5703125" style="854" customWidth="1"/>
    <col min="14337" max="14346" width="11.7109375" style="854" customWidth="1"/>
    <col min="14347" max="14590" width="9.140625" style="854"/>
    <col min="14591" max="14591" width="3" style="854" customWidth="1"/>
    <col min="14592" max="14592" width="4.5703125" style="854" customWidth="1"/>
    <col min="14593" max="14602" width="11.7109375" style="854" customWidth="1"/>
    <col min="14603" max="14846" width="9.140625" style="854"/>
    <col min="14847" max="14847" width="3" style="854" customWidth="1"/>
    <col min="14848" max="14848" width="4.5703125" style="854" customWidth="1"/>
    <col min="14849" max="14858" width="11.7109375" style="854" customWidth="1"/>
    <col min="14859" max="15102" width="9.140625" style="854"/>
    <col min="15103" max="15103" width="3" style="854" customWidth="1"/>
    <col min="15104" max="15104" width="4.5703125" style="854" customWidth="1"/>
    <col min="15105" max="15114" width="11.7109375" style="854" customWidth="1"/>
    <col min="15115" max="15358" width="9.140625" style="854"/>
    <col min="15359" max="15359" width="3" style="854" customWidth="1"/>
    <col min="15360" max="15360" width="4.5703125" style="854" customWidth="1"/>
    <col min="15361" max="15370" width="11.7109375" style="854" customWidth="1"/>
    <col min="15371" max="15614" width="9.140625" style="854"/>
    <col min="15615" max="15615" width="3" style="854" customWidth="1"/>
    <col min="15616" max="15616" width="4.5703125" style="854" customWidth="1"/>
    <col min="15617" max="15626" width="11.7109375" style="854" customWidth="1"/>
    <col min="15627" max="15870" width="9.140625" style="854"/>
    <col min="15871" max="15871" width="3" style="854" customWidth="1"/>
    <col min="15872" max="15872" width="4.5703125" style="854" customWidth="1"/>
    <col min="15873" max="15882" width="11.7109375" style="854" customWidth="1"/>
    <col min="15883" max="16126" width="9.140625" style="854"/>
    <col min="16127" max="16127" width="3" style="854" customWidth="1"/>
    <col min="16128" max="16128" width="4.5703125" style="854" customWidth="1"/>
    <col min="16129" max="16138" width="11.7109375" style="854" customWidth="1"/>
    <col min="16139" max="16383" width="9.140625" style="854"/>
    <col min="16384" max="16384" width="9.140625" style="854" customWidth="1"/>
  </cols>
  <sheetData>
    <row r="1" spans="1:24" ht="18" customHeight="1">
      <c r="A1" s="316" t="s">
        <v>391</v>
      </c>
      <c r="B1" s="879"/>
      <c r="C1" s="879"/>
      <c r="D1" s="879"/>
      <c r="E1" s="879"/>
      <c r="F1" s="879"/>
      <c r="G1" s="879"/>
      <c r="H1" s="879"/>
      <c r="I1" s="879"/>
      <c r="J1" s="880"/>
      <c r="K1" s="881"/>
      <c r="L1" s="882"/>
    </row>
    <row r="2" spans="1:24" ht="5.0999999999999996" customHeight="1">
      <c r="A2" s="883"/>
      <c r="B2" s="883"/>
      <c r="C2" s="883"/>
      <c r="D2" s="883"/>
      <c r="E2" s="883"/>
      <c r="F2" s="883"/>
      <c r="G2" s="883"/>
      <c r="H2" s="883"/>
      <c r="I2" s="883"/>
      <c r="J2" s="884"/>
      <c r="L2" s="885"/>
    </row>
    <row r="3" spans="1:24" ht="18" customHeight="1">
      <c r="A3" s="1590" t="s">
        <v>452</v>
      </c>
      <c r="B3" s="1590"/>
      <c r="C3" s="1590"/>
      <c r="D3" s="1590"/>
      <c r="E3" s="1590"/>
      <c r="F3" s="1590"/>
      <c r="G3" s="1590"/>
      <c r="H3" s="1590"/>
      <c r="I3" s="1590"/>
      <c r="J3" s="1590"/>
      <c r="K3" s="27"/>
      <c r="L3" s="886"/>
      <c r="M3" s="887"/>
      <c r="N3" s="887"/>
      <c r="O3" s="853"/>
      <c r="P3" s="888"/>
      <c r="Q3" s="888"/>
      <c r="R3" s="853"/>
    </row>
    <row r="4" spans="1:24" ht="5.0999999999999996" customHeight="1">
      <c r="A4" s="889"/>
      <c r="B4" s="890"/>
      <c r="C4" s="889"/>
      <c r="D4" s="889"/>
      <c r="E4" s="889"/>
      <c r="F4" s="889"/>
      <c r="G4" s="889"/>
      <c r="H4" s="889"/>
      <c r="I4" s="889"/>
      <c r="J4" s="889"/>
      <c r="K4" s="889"/>
      <c r="L4" s="889"/>
      <c r="M4" s="877"/>
      <c r="N4" s="877"/>
      <c r="O4" s="877"/>
      <c r="P4" s="877"/>
      <c r="Q4" s="877"/>
    </row>
    <row r="5" spans="1:24" ht="15" customHeight="1">
      <c r="A5" s="1742" t="s">
        <v>546</v>
      </c>
      <c r="B5" s="1611" t="s">
        <v>510</v>
      </c>
      <c r="C5" s="1612"/>
      <c r="D5" s="1612"/>
      <c r="E5" s="1612"/>
      <c r="F5" s="1612"/>
      <c r="G5" s="1612"/>
      <c r="H5" s="1612"/>
      <c r="I5" s="1612"/>
      <c r="J5" s="1612"/>
      <c r="K5" s="1612"/>
      <c r="L5" s="1613"/>
      <c r="M5" s="877"/>
      <c r="N5" s="877"/>
      <c r="O5" s="877"/>
      <c r="P5" s="877"/>
      <c r="Q5" s="877"/>
    </row>
    <row r="6" spans="1:24" ht="15" customHeight="1">
      <c r="A6" s="1743"/>
      <c r="B6" s="1586" t="s">
        <v>392</v>
      </c>
      <c r="C6" s="1586"/>
      <c r="D6" s="1586"/>
      <c r="E6" s="1586"/>
      <c r="F6" s="1591"/>
      <c r="G6" s="1595" t="s">
        <v>146</v>
      </c>
      <c r="H6" s="1595"/>
      <c r="I6" s="1595"/>
      <c r="J6" s="1595"/>
      <c r="K6" s="1585"/>
      <c r="L6" s="132" t="s">
        <v>25</v>
      </c>
      <c r="M6" s="878"/>
      <c r="N6" s="878"/>
      <c r="O6" s="878"/>
      <c r="P6" s="878"/>
      <c r="Q6" s="853"/>
    </row>
    <row r="7" spans="1:24" ht="63.75" customHeight="1">
      <c r="A7" s="1744"/>
      <c r="B7" s="133" t="s">
        <v>168</v>
      </c>
      <c r="C7" s="133" t="s">
        <v>218</v>
      </c>
      <c r="D7" s="133" t="s">
        <v>169</v>
      </c>
      <c r="E7" s="141" t="s">
        <v>545</v>
      </c>
      <c r="F7" s="144" t="s">
        <v>170</v>
      </c>
      <c r="G7" s="133" t="s">
        <v>168</v>
      </c>
      <c r="H7" s="133" t="s">
        <v>218</v>
      </c>
      <c r="I7" s="133" t="s">
        <v>169</v>
      </c>
      <c r="J7" s="141" t="s">
        <v>545</v>
      </c>
      <c r="K7" s="144" t="s">
        <v>170</v>
      </c>
      <c r="L7" s="1497" t="s">
        <v>547</v>
      </c>
      <c r="Q7" s="853"/>
      <c r="S7" s="1741"/>
      <c r="T7" s="1741"/>
      <c r="U7" s="1741"/>
      <c r="V7" s="1741"/>
    </row>
    <row r="8" spans="1:24" ht="12.95" customHeight="1">
      <c r="A8" s="873">
        <v>0.29166666666666669</v>
      </c>
      <c r="B8" s="1462">
        <v>250.37205699120673</v>
      </c>
      <c r="C8" s="1462">
        <v>1535.8470458816014</v>
      </c>
      <c r="D8" s="1463">
        <v>82.718877802315788</v>
      </c>
      <c r="E8" s="1464">
        <v>148.44104301075251</v>
      </c>
      <c r="F8" s="1465">
        <f>SUM(B8:E8)</f>
        <v>2017.3790236858765</v>
      </c>
      <c r="G8" s="1466">
        <v>2669.0427250833332</v>
      </c>
      <c r="H8" s="1462">
        <v>16373.145381208333</v>
      </c>
      <c r="I8" s="1463">
        <v>883.99884625000004</v>
      </c>
      <c r="J8" s="1464">
        <v>1577.8870600290165</v>
      </c>
      <c r="K8" s="1465">
        <f>SUM(G8:J8)</f>
        <v>21504.074012570683</v>
      </c>
      <c r="L8" s="1498">
        <v>-4.7</v>
      </c>
      <c r="M8" s="876"/>
      <c r="N8" s="875"/>
      <c r="O8" s="875"/>
      <c r="P8" s="863"/>
      <c r="Q8" s="863"/>
      <c r="R8" s="859"/>
      <c r="S8" s="859"/>
      <c r="T8" s="859"/>
      <c r="U8" s="859"/>
      <c r="V8" s="859"/>
      <c r="W8" s="859"/>
      <c r="X8" s="859"/>
    </row>
    <row r="9" spans="1:24" ht="12.95" customHeight="1">
      <c r="A9" s="866">
        <v>0.33333333333333298</v>
      </c>
      <c r="B9" s="1467">
        <v>259.47005699120672</v>
      </c>
      <c r="C9" s="1467">
        <v>1639.7820458816013</v>
      </c>
      <c r="D9" s="1468">
        <v>93.425877802315796</v>
      </c>
      <c r="E9" s="1464">
        <v>150.44104301075251</v>
      </c>
      <c r="F9" s="1469">
        <f t="shared" ref="F9:F31" si="0">SUM(B9:E9)</f>
        <v>2143.1190236858765</v>
      </c>
      <c r="G9" s="1470">
        <v>2766.3532550833334</v>
      </c>
      <c r="H9" s="1467">
        <v>17606.587984208334</v>
      </c>
      <c r="I9" s="1468">
        <v>998.40314124999998</v>
      </c>
      <c r="J9" s="1464">
        <v>1605.8870600290165</v>
      </c>
      <c r="K9" s="1469">
        <f t="shared" ref="K9:K31" si="1">SUM(G9:J9)</f>
        <v>22977.231440570686</v>
      </c>
      <c r="L9" s="1499">
        <v>-4.0999999999999996</v>
      </c>
      <c r="M9" s="875"/>
      <c r="N9" s="875"/>
      <c r="O9" s="875"/>
      <c r="P9" s="863"/>
      <c r="Q9" s="863"/>
      <c r="R9" s="859"/>
      <c r="S9" s="859"/>
      <c r="T9" s="859"/>
      <c r="U9" s="859"/>
      <c r="V9" s="859"/>
      <c r="W9" s="859"/>
    </row>
    <row r="10" spans="1:24" ht="12.95" customHeight="1">
      <c r="A10" s="866">
        <v>0.375</v>
      </c>
      <c r="B10" s="1467">
        <v>255.46205699120674</v>
      </c>
      <c r="C10" s="1467">
        <v>1653.9640458816014</v>
      </c>
      <c r="D10" s="1468">
        <v>88.065877802315796</v>
      </c>
      <c r="E10" s="1464">
        <v>145.44104301075251</v>
      </c>
      <c r="F10" s="1469">
        <f t="shared" si="0"/>
        <v>2142.9330236858764</v>
      </c>
      <c r="G10" s="1470">
        <v>2723.4817110833328</v>
      </c>
      <c r="H10" s="1467">
        <v>17448.945338208337</v>
      </c>
      <c r="I10" s="1468">
        <v>941.13154125000005</v>
      </c>
      <c r="J10" s="1464">
        <v>1552.8870600290165</v>
      </c>
      <c r="K10" s="1469">
        <f>SUM(G10:J10)</f>
        <v>22666.445650570688</v>
      </c>
      <c r="L10" s="1499">
        <v>-3.4</v>
      </c>
      <c r="M10" s="875"/>
      <c r="N10" s="875"/>
      <c r="O10" s="875"/>
      <c r="P10" s="863"/>
      <c r="Q10" s="863"/>
      <c r="R10" s="859"/>
      <c r="S10" s="859"/>
      <c r="T10" s="859"/>
      <c r="U10" s="859"/>
      <c r="V10" s="859"/>
      <c r="W10" s="859"/>
    </row>
    <row r="11" spans="1:24" ht="12.95" customHeight="1">
      <c r="A11" s="866">
        <v>0.41666666666666702</v>
      </c>
      <c r="B11" s="1467">
        <v>239.69205699120675</v>
      </c>
      <c r="C11" s="1467">
        <v>1596.6280458816013</v>
      </c>
      <c r="D11" s="1468">
        <v>84.457877802315792</v>
      </c>
      <c r="E11" s="1464">
        <v>145.44104301075251</v>
      </c>
      <c r="F11" s="1469">
        <f t="shared" si="0"/>
        <v>2066.2190236858764</v>
      </c>
      <c r="G11" s="1470">
        <v>2555.5322490833332</v>
      </c>
      <c r="H11" s="1467">
        <v>16996.71994620833</v>
      </c>
      <c r="I11" s="1468">
        <v>902.58006124999997</v>
      </c>
      <c r="J11" s="1464">
        <v>1554.8870600290165</v>
      </c>
      <c r="K11" s="1469">
        <f t="shared" si="1"/>
        <v>22009.719316570681</v>
      </c>
      <c r="L11" s="1499">
        <v>-2.5</v>
      </c>
      <c r="M11" s="875"/>
      <c r="N11" s="875"/>
      <c r="O11" s="875"/>
      <c r="P11" s="863"/>
      <c r="Q11" s="863"/>
      <c r="R11" s="859"/>
      <c r="S11" s="859"/>
      <c r="T11" s="859"/>
      <c r="U11" s="859"/>
      <c r="V11" s="859"/>
      <c r="W11" s="859"/>
    </row>
    <row r="12" spans="1:24" ht="12.95" customHeight="1">
      <c r="A12" s="866">
        <v>0.45833333333333298</v>
      </c>
      <c r="B12" s="1467">
        <v>227.20205699120675</v>
      </c>
      <c r="C12" s="1467">
        <v>1542.2040458816014</v>
      </c>
      <c r="D12" s="1468">
        <v>84.747877802315799</v>
      </c>
      <c r="E12" s="1464">
        <v>148.44104301075251</v>
      </c>
      <c r="F12" s="1469">
        <f t="shared" si="0"/>
        <v>2002.5950236858764</v>
      </c>
      <c r="G12" s="1470">
        <v>2422.4466640833334</v>
      </c>
      <c r="H12" s="1467">
        <v>16416.494415208334</v>
      </c>
      <c r="I12" s="1468">
        <v>905.67872125000008</v>
      </c>
      <c r="J12" s="1464">
        <v>1577.8870600290165</v>
      </c>
      <c r="K12" s="1469">
        <f t="shared" si="1"/>
        <v>21322.506860570684</v>
      </c>
      <c r="L12" s="1499">
        <v>-1.8</v>
      </c>
      <c r="M12" s="863"/>
      <c r="N12" s="863"/>
      <c r="O12" s="863"/>
      <c r="P12" s="863"/>
      <c r="Q12" s="863"/>
      <c r="R12" s="859"/>
      <c r="S12" s="859"/>
      <c r="T12" s="859"/>
      <c r="U12" s="859"/>
      <c r="V12" s="859"/>
      <c r="W12" s="859"/>
    </row>
    <row r="13" spans="1:24" ht="12.95" customHeight="1">
      <c r="A13" s="866">
        <v>0.5</v>
      </c>
      <c r="B13" s="1467">
        <v>220.23205699120675</v>
      </c>
      <c r="C13" s="1467">
        <v>1484.4680458816013</v>
      </c>
      <c r="D13" s="1468">
        <v>81.148877802315795</v>
      </c>
      <c r="E13" s="1464">
        <v>150.44104301075251</v>
      </c>
      <c r="F13" s="1469">
        <f t="shared" si="0"/>
        <v>1936.2900236858763</v>
      </c>
      <c r="G13" s="1470">
        <v>2347.5844120833331</v>
      </c>
      <c r="H13" s="1467">
        <v>15801.277183208333</v>
      </c>
      <c r="I13" s="1468">
        <v>867.22339624999995</v>
      </c>
      <c r="J13" s="1464">
        <v>1602.8870600290165</v>
      </c>
      <c r="K13" s="1469">
        <f t="shared" si="1"/>
        <v>20618.972051570683</v>
      </c>
      <c r="L13" s="1499">
        <v>-1.6</v>
      </c>
      <c r="M13" s="863"/>
      <c r="N13" s="863"/>
      <c r="O13" s="863"/>
      <c r="P13" s="863"/>
      <c r="Q13" s="863"/>
      <c r="R13" s="859"/>
      <c r="S13" s="859"/>
      <c r="T13" s="859"/>
      <c r="U13" s="859"/>
      <c r="V13" s="859"/>
      <c r="W13" s="859"/>
    </row>
    <row r="14" spans="1:24" ht="12.95" customHeight="1">
      <c r="A14" s="866">
        <v>0.54166666666666696</v>
      </c>
      <c r="B14" s="1467">
        <v>214.31805699120673</v>
      </c>
      <c r="C14" s="1467">
        <v>1456.6860458816013</v>
      </c>
      <c r="D14" s="1468">
        <v>75.586877802315797</v>
      </c>
      <c r="E14" s="1464">
        <v>153.44104301075251</v>
      </c>
      <c r="F14" s="1469">
        <f t="shared" si="0"/>
        <v>1900.0320236858763</v>
      </c>
      <c r="G14" s="1470">
        <v>2284.1833150833331</v>
      </c>
      <c r="H14" s="1467">
        <v>15505.297204208335</v>
      </c>
      <c r="I14" s="1468">
        <v>807.79342625000004</v>
      </c>
      <c r="J14" s="1464">
        <v>1630.8870600290165</v>
      </c>
      <c r="K14" s="1469">
        <f t="shared" si="1"/>
        <v>20228.161005570684</v>
      </c>
      <c r="L14" s="1499">
        <v>-0.9</v>
      </c>
      <c r="M14" s="863"/>
      <c r="N14" s="863"/>
      <c r="O14" s="863"/>
      <c r="P14" s="863"/>
      <c r="Q14" s="863"/>
      <c r="R14" s="859"/>
      <c r="S14" s="859"/>
      <c r="T14" s="859"/>
      <c r="U14" s="859"/>
      <c r="V14" s="859"/>
      <c r="W14" s="859"/>
    </row>
    <row r="15" spans="1:24" ht="12.95" customHeight="1">
      <c r="A15" s="864">
        <v>0.58333333333333304</v>
      </c>
      <c r="B15" s="1471">
        <v>208.71805699120674</v>
      </c>
      <c r="C15" s="1471">
        <v>1424.5650458816012</v>
      </c>
      <c r="D15" s="1472">
        <v>78.008877802315794</v>
      </c>
      <c r="E15" s="1473">
        <v>155.44104301075251</v>
      </c>
      <c r="F15" s="1474">
        <f t="shared" si="0"/>
        <v>1866.7330236858763</v>
      </c>
      <c r="G15" s="1475">
        <v>2224.3966360833333</v>
      </c>
      <c r="H15" s="1471">
        <v>15164.652585208332</v>
      </c>
      <c r="I15" s="1472">
        <v>833.67249625000011</v>
      </c>
      <c r="J15" s="1473">
        <v>1657.8870600290165</v>
      </c>
      <c r="K15" s="1474">
        <f t="shared" si="1"/>
        <v>19880.608777570684</v>
      </c>
      <c r="L15" s="1500">
        <v>-0.8</v>
      </c>
      <c r="M15" s="863"/>
      <c r="N15" s="863"/>
      <c r="O15" s="863"/>
      <c r="P15" s="863"/>
      <c r="Q15" s="863"/>
      <c r="R15" s="859"/>
      <c r="S15" s="859"/>
      <c r="T15" s="859"/>
      <c r="U15" s="859"/>
      <c r="V15" s="859"/>
      <c r="W15" s="859"/>
    </row>
    <row r="16" spans="1:24" ht="12.95" customHeight="1">
      <c r="A16" s="873">
        <v>0.625</v>
      </c>
      <c r="B16" s="1462">
        <v>208.60105699120675</v>
      </c>
      <c r="C16" s="1462">
        <v>1402.6560458816014</v>
      </c>
      <c r="D16" s="1463">
        <v>80.633877802315794</v>
      </c>
      <c r="E16" s="1464">
        <v>154.44104301075251</v>
      </c>
      <c r="F16" s="1465">
        <f t="shared" si="0"/>
        <v>1846.3320236858763</v>
      </c>
      <c r="G16" s="1466">
        <v>2223.254632083333</v>
      </c>
      <c r="H16" s="1462">
        <v>14933.178055208333</v>
      </c>
      <c r="I16" s="1463">
        <v>861.72062125000014</v>
      </c>
      <c r="J16" s="1464">
        <v>1650.8870600290165</v>
      </c>
      <c r="K16" s="1465">
        <f t="shared" si="1"/>
        <v>19669.040368570681</v>
      </c>
      <c r="L16" s="1498">
        <v>-1</v>
      </c>
      <c r="M16" s="863"/>
      <c r="N16" s="863"/>
      <c r="O16" s="863"/>
      <c r="P16" s="863"/>
      <c r="Q16" s="863"/>
      <c r="R16" s="859"/>
      <c r="S16" s="859"/>
      <c r="T16" s="859"/>
      <c r="U16" s="859"/>
      <c r="V16" s="859"/>
      <c r="W16" s="859"/>
    </row>
    <row r="17" spans="1:23" ht="12.95" customHeight="1">
      <c r="A17" s="866">
        <v>0.66666666666666696</v>
      </c>
      <c r="B17" s="1467">
        <v>212.94405699120674</v>
      </c>
      <c r="C17" s="1467">
        <v>1419.7550458816013</v>
      </c>
      <c r="D17" s="1468">
        <v>78.470877802315798</v>
      </c>
      <c r="E17" s="1464">
        <v>153.44104301075251</v>
      </c>
      <c r="F17" s="1469">
        <f t="shared" si="0"/>
        <v>1864.6110236858763</v>
      </c>
      <c r="G17" s="1470">
        <v>2269.4553140833332</v>
      </c>
      <c r="H17" s="1467">
        <v>15113.011594208334</v>
      </c>
      <c r="I17" s="1468">
        <v>838.60896625000009</v>
      </c>
      <c r="J17" s="1464">
        <v>1639.8870600290165</v>
      </c>
      <c r="K17" s="1469">
        <f t="shared" si="1"/>
        <v>19860.962934570685</v>
      </c>
      <c r="L17" s="1499">
        <v>-1.1000000000000001</v>
      </c>
      <c r="M17" s="863"/>
      <c r="N17" s="863"/>
      <c r="O17" s="863"/>
      <c r="P17" s="863"/>
      <c r="Q17" s="863"/>
      <c r="R17" s="859"/>
      <c r="S17" s="859"/>
      <c r="T17" s="859"/>
      <c r="U17" s="859"/>
      <c r="V17" s="859"/>
      <c r="W17" s="859"/>
    </row>
    <row r="18" spans="1:23" ht="12.95" customHeight="1">
      <c r="A18" s="866">
        <v>0.70833333333333304</v>
      </c>
      <c r="B18" s="1467">
        <v>225.74505699120675</v>
      </c>
      <c r="C18" s="1467">
        <v>1465.6580458816013</v>
      </c>
      <c r="D18" s="1468">
        <v>74.733877802315789</v>
      </c>
      <c r="E18" s="1464">
        <v>154.44104301075251</v>
      </c>
      <c r="F18" s="1469">
        <f t="shared" si="0"/>
        <v>1920.5780236858766</v>
      </c>
      <c r="G18" s="1470">
        <v>2406.1536680833328</v>
      </c>
      <c r="H18" s="1467">
        <v>15603.237482208329</v>
      </c>
      <c r="I18" s="1468">
        <v>798.67912125000009</v>
      </c>
      <c r="J18" s="1464">
        <v>1646.8870600290165</v>
      </c>
      <c r="K18" s="1469">
        <f t="shared" si="1"/>
        <v>20454.95733157068</v>
      </c>
      <c r="L18" s="1499">
        <v>-1.5</v>
      </c>
      <c r="M18" s="863"/>
      <c r="N18" s="863"/>
      <c r="O18" s="863"/>
      <c r="P18" s="863"/>
      <c r="Q18" s="863"/>
      <c r="R18" s="859"/>
      <c r="S18" s="859"/>
      <c r="T18" s="859"/>
      <c r="U18" s="859"/>
      <c r="V18" s="859"/>
      <c r="W18" s="859"/>
    </row>
    <row r="19" spans="1:23" ht="12.95" customHeight="1">
      <c r="A19" s="866">
        <v>0.75</v>
      </c>
      <c r="B19" s="1467">
        <v>233.99805699120674</v>
      </c>
      <c r="C19" s="1467">
        <v>1489.8570458816014</v>
      </c>
      <c r="D19" s="1468">
        <v>75.680877802315791</v>
      </c>
      <c r="E19" s="1464">
        <v>155.44104301075251</v>
      </c>
      <c r="F19" s="1469">
        <f t="shared" si="0"/>
        <v>1954.9770236858765</v>
      </c>
      <c r="G19" s="1470">
        <v>2494.5141250833331</v>
      </c>
      <c r="H19" s="1467">
        <v>15862.420148208334</v>
      </c>
      <c r="I19" s="1468">
        <v>808.79781624999998</v>
      </c>
      <c r="J19" s="1464">
        <v>1652.8870600290165</v>
      </c>
      <c r="K19" s="1469">
        <f t="shared" si="1"/>
        <v>20818.619149570684</v>
      </c>
      <c r="L19" s="1499">
        <v>-1.9</v>
      </c>
      <c r="M19" s="863"/>
      <c r="N19" s="863"/>
      <c r="O19" s="863"/>
      <c r="P19" s="863"/>
      <c r="Q19" s="863"/>
      <c r="R19" s="859"/>
      <c r="S19" s="859"/>
      <c r="T19" s="859"/>
      <c r="U19" s="859"/>
      <c r="V19" s="859"/>
      <c r="W19" s="859"/>
    </row>
    <row r="20" spans="1:23" ht="12.95" customHeight="1">
      <c r="A20" s="866">
        <v>0.79166666666666696</v>
      </c>
      <c r="B20" s="1467">
        <v>238.40005699120675</v>
      </c>
      <c r="C20" s="1467">
        <v>1487.5700458816013</v>
      </c>
      <c r="D20" s="1468">
        <v>80.181877802315796</v>
      </c>
      <c r="E20" s="1464">
        <v>154.44104301075251</v>
      </c>
      <c r="F20" s="1469">
        <f t="shared" si="0"/>
        <v>1960.5930236858765</v>
      </c>
      <c r="G20" s="1470">
        <v>2541.4587110833331</v>
      </c>
      <c r="H20" s="1467">
        <v>15840.538527208329</v>
      </c>
      <c r="I20" s="1468">
        <v>856.89100124999993</v>
      </c>
      <c r="J20" s="1464">
        <v>1645.8870600290165</v>
      </c>
      <c r="K20" s="1469">
        <f t="shared" si="1"/>
        <v>20884.77529957068</v>
      </c>
      <c r="L20" s="1499">
        <v>-2.1</v>
      </c>
      <c r="M20" s="863"/>
      <c r="N20" s="863"/>
      <c r="O20" s="863"/>
      <c r="P20" s="863"/>
      <c r="Q20" s="863"/>
      <c r="R20" s="859"/>
      <c r="S20" s="859"/>
      <c r="T20" s="859"/>
      <c r="U20" s="859"/>
      <c r="V20" s="859"/>
      <c r="W20" s="859"/>
    </row>
    <row r="21" spans="1:23" ht="12.95" customHeight="1">
      <c r="A21" s="866">
        <v>0.83333333333333304</v>
      </c>
      <c r="B21" s="1467">
        <v>236.62405699120674</v>
      </c>
      <c r="C21" s="1467">
        <v>1483.6230458816012</v>
      </c>
      <c r="D21" s="1468">
        <v>77.887877802315799</v>
      </c>
      <c r="E21" s="1464">
        <v>156.44104301075251</v>
      </c>
      <c r="F21" s="1469">
        <f t="shared" si="0"/>
        <v>1954.5760236858764</v>
      </c>
      <c r="G21" s="1470">
        <v>2522.7587500833329</v>
      </c>
      <c r="H21" s="1467">
        <v>15799.981444208333</v>
      </c>
      <c r="I21" s="1468">
        <v>832.37961125000004</v>
      </c>
      <c r="J21" s="1464">
        <v>1667.8870600290165</v>
      </c>
      <c r="K21" s="1469">
        <f t="shared" si="1"/>
        <v>20823.006865570682</v>
      </c>
      <c r="L21" s="1499">
        <v>-2.2000000000000002</v>
      </c>
      <c r="M21" s="863"/>
      <c r="N21" s="863"/>
      <c r="O21" s="863"/>
      <c r="P21" s="863"/>
      <c r="Q21" s="863"/>
      <c r="R21" s="859"/>
      <c r="S21" s="859"/>
      <c r="T21" s="859"/>
      <c r="U21" s="859"/>
      <c r="V21" s="859"/>
      <c r="W21" s="859"/>
    </row>
    <row r="22" spans="1:23" ht="12.95" customHeight="1">
      <c r="A22" s="866">
        <v>0.875</v>
      </c>
      <c r="B22" s="1467">
        <v>231.97205699120676</v>
      </c>
      <c r="C22" s="1467">
        <v>1458.1180458816013</v>
      </c>
      <c r="D22" s="1468">
        <v>73.335877802315792</v>
      </c>
      <c r="E22" s="1464">
        <v>156.44104301075251</v>
      </c>
      <c r="F22" s="1469">
        <f t="shared" si="0"/>
        <v>1919.8670236858763</v>
      </c>
      <c r="G22" s="1470">
        <v>2472.2987970833333</v>
      </c>
      <c r="H22" s="1467">
        <v>15537.142199208334</v>
      </c>
      <c r="I22" s="1468">
        <v>783.74149125000008</v>
      </c>
      <c r="J22" s="1464">
        <v>1671.8870600290165</v>
      </c>
      <c r="K22" s="1469">
        <f t="shared" si="1"/>
        <v>20465.069547570685</v>
      </c>
      <c r="L22" s="1499">
        <v>-2.5</v>
      </c>
      <c r="Q22" s="863"/>
      <c r="R22" s="859"/>
      <c r="S22" s="859"/>
      <c r="T22" s="859"/>
      <c r="U22" s="859"/>
      <c r="V22" s="859"/>
      <c r="W22" s="859"/>
    </row>
    <row r="23" spans="1:23" ht="12.95" customHeight="1">
      <c r="A23" s="864">
        <v>0.91666666666666696</v>
      </c>
      <c r="B23" s="1471">
        <v>215.04805699120675</v>
      </c>
      <c r="C23" s="1471">
        <v>1377.7540458816013</v>
      </c>
      <c r="D23" s="1472">
        <v>65.551877802315801</v>
      </c>
      <c r="E23" s="1473">
        <v>155.44104301075251</v>
      </c>
      <c r="F23" s="1474">
        <f t="shared" si="0"/>
        <v>1813.7950236858765</v>
      </c>
      <c r="G23" s="1475">
        <v>2290.808782083333</v>
      </c>
      <c r="H23" s="1471">
        <v>14692.387056208334</v>
      </c>
      <c r="I23" s="1472">
        <v>700.56945125000004</v>
      </c>
      <c r="J23" s="1473">
        <v>1660.8870600290165</v>
      </c>
      <c r="K23" s="1474">
        <f t="shared" si="1"/>
        <v>19344.652349570686</v>
      </c>
      <c r="L23" s="1500">
        <v>-2.8</v>
      </c>
      <c r="M23" s="853"/>
      <c r="N23" s="853"/>
      <c r="O23" s="853"/>
      <c r="P23" s="853"/>
      <c r="Q23" s="863"/>
      <c r="R23" s="859"/>
      <c r="S23" s="859"/>
      <c r="T23" s="859"/>
      <c r="U23" s="859"/>
      <c r="V23" s="859"/>
      <c r="W23" s="859"/>
    </row>
    <row r="24" spans="1:23" ht="12.95" customHeight="1">
      <c r="A24" s="873">
        <v>0.95833333333333304</v>
      </c>
      <c r="B24" s="1462">
        <v>191.42205699120674</v>
      </c>
      <c r="C24" s="1462">
        <v>1257.8050458816012</v>
      </c>
      <c r="D24" s="1463">
        <v>58.771877802315785</v>
      </c>
      <c r="E24" s="1464">
        <v>158.44104301075251</v>
      </c>
      <c r="F24" s="1465">
        <f t="shared" si="0"/>
        <v>1666.4400236858764</v>
      </c>
      <c r="G24" s="1466">
        <v>2040.0609570833331</v>
      </c>
      <c r="H24" s="1462">
        <v>13432.906524208334</v>
      </c>
      <c r="I24" s="1463">
        <v>628.12515125000004</v>
      </c>
      <c r="J24" s="1464">
        <v>1684.8870600290165</v>
      </c>
      <c r="K24" s="1465">
        <f t="shared" si="1"/>
        <v>17785.979692570683</v>
      </c>
      <c r="L24" s="1498">
        <v>-2.7</v>
      </c>
      <c r="M24" s="863"/>
      <c r="N24" s="863"/>
      <c r="O24" s="863"/>
      <c r="P24" s="863"/>
      <c r="Q24" s="863"/>
      <c r="R24" s="859"/>
      <c r="W24" s="859"/>
    </row>
    <row r="25" spans="1:23" ht="12.95" customHeight="1">
      <c r="A25" s="866">
        <v>1</v>
      </c>
      <c r="B25" s="1467">
        <v>170.84505699120675</v>
      </c>
      <c r="C25" s="1467">
        <v>1131.7260458816013</v>
      </c>
      <c r="D25" s="1468">
        <v>48.188877802315787</v>
      </c>
      <c r="E25" s="1464">
        <v>157.44104301075251</v>
      </c>
      <c r="F25" s="1469">
        <f t="shared" si="0"/>
        <v>1508.2010236858764</v>
      </c>
      <c r="G25" s="1470">
        <v>1820.9264860833332</v>
      </c>
      <c r="H25" s="1467">
        <v>12107.263783208333</v>
      </c>
      <c r="I25" s="1468">
        <v>515.04579624999997</v>
      </c>
      <c r="J25" s="1464">
        <v>1675.8870600290165</v>
      </c>
      <c r="K25" s="1469">
        <f t="shared" si="1"/>
        <v>16119.123125570684</v>
      </c>
      <c r="L25" s="1499">
        <v>-2.5</v>
      </c>
      <c r="M25" s="863"/>
      <c r="N25" s="863"/>
      <c r="O25" s="863"/>
      <c r="P25" s="863"/>
      <c r="Q25" s="863"/>
      <c r="R25" s="859"/>
      <c r="S25" s="859"/>
      <c r="T25" s="859"/>
      <c r="U25" s="859"/>
      <c r="V25" s="859"/>
      <c r="W25" s="859"/>
    </row>
    <row r="26" spans="1:23" ht="12.95" customHeight="1">
      <c r="A26" s="866">
        <v>1.0416666666666701</v>
      </c>
      <c r="B26" s="1467">
        <v>164.73305699120675</v>
      </c>
      <c r="C26" s="1467">
        <v>1077.9010458816012</v>
      </c>
      <c r="D26" s="1468">
        <v>44.686877802315784</v>
      </c>
      <c r="E26" s="1464">
        <v>156.44104301075251</v>
      </c>
      <c r="F26" s="1469">
        <f t="shared" si="0"/>
        <v>1443.7620236858763</v>
      </c>
      <c r="G26" s="1470">
        <v>1755.294702083333</v>
      </c>
      <c r="H26" s="1467">
        <v>11547.131922208333</v>
      </c>
      <c r="I26" s="1468">
        <v>477.62692625</v>
      </c>
      <c r="J26" s="1464">
        <v>1663.8870600290165</v>
      </c>
      <c r="K26" s="1469">
        <f t="shared" si="1"/>
        <v>15443.940610570684</v>
      </c>
      <c r="L26" s="1499">
        <v>-2.6</v>
      </c>
      <c r="M26" s="863"/>
      <c r="N26" s="871"/>
      <c r="O26" s="871"/>
      <c r="P26" s="871"/>
      <c r="Q26" s="863"/>
      <c r="R26" s="859"/>
      <c r="S26" s="859"/>
      <c r="T26" s="859"/>
      <c r="U26" s="859"/>
      <c r="V26" s="859"/>
      <c r="W26" s="859"/>
    </row>
    <row r="27" spans="1:23" ht="12.95" customHeight="1">
      <c r="A27" s="866">
        <v>1.0833333333333299</v>
      </c>
      <c r="B27" s="1467">
        <v>162.79105699120674</v>
      </c>
      <c r="C27" s="1467">
        <v>1066.1360458816014</v>
      </c>
      <c r="D27" s="1468">
        <v>50.782877802315788</v>
      </c>
      <c r="E27" s="1464">
        <v>156.44104301075251</v>
      </c>
      <c r="F27" s="1469">
        <f t="shared" si="0"/>
        <v>1436.1510236858765</v>
      </c>
      <c r="G27" s="1470">
        <v>1734.1965220833331</v>
      </c>
      <c r="H27" s="1467">
        <v>11428.323713208332</v>
      </c>
      <c r="I27" s="1468">
        <v>542.76268625</v>
      </c>
      <c r="J27" s="1464">
        <v>1669.8870600290165</v>
      </c>
      <c r="K27" s="1469">
        <f t="shared" si="1"/>
        <v>15375.169981570682</v>
      </c>
      <c r="L27" s="1499">
        <v>-2.8</v>
      </c>
      <c r="M27" s="863"/>
      <c r="N27" s="863"/>
      <c r="O27" s="863"/>
      <c r="P27" s="863"/>
      <c r="Q27" s="863"/>
      <c r="R27" s="859"/>
      <c r="S27" s="859"/>
      <c r="T27" s="859"/>
      <c r="U27" s="859"/>
      <c r="V27" s="859"/>
      <c r="W27" s="859"/>
    </row>
    <row r="28" spans="1:23" ht="12.95" customHeight="1">
      <c r="A28" s="866">
        <v>1.125</v>
      </c>
      <c r="B28" s="1467">
        <v>164.68305699120674</v>
      </c>
      <c r="C28" s="1467">
        <v>1080.8240458816013</v>
      </c>
      <c r="D28" s="1468">
        <v>50.778877802315783</v>
      </c>
      <c r="E28" s="1464">
        <v>156.44104301075251</v>
      </c>
      <c r="F28" s="1469">
        <f t="shared" si="0"/>
        <v>1452.7270236858762</v>
      </c>
      <c r="G28" s="1470">
        <v>1754.536199083333</v>
      </c>
      <c r="H28" s="1467">
        <v>11592.010187208334</v>
      </c>
      <c r="I28" s="1468">
        <v>542.71994625000002</v>
      </c>
      <c r="J28" s="1464">
        <v>1670.8870600290165</v>
      </c>
      <c r="K28" s="1469">
        <f t="shared" si="1"/>
        <v>15560.153392570683</v>
      </c>
      <c r="L28" s="1499">
        <v>-3.3</v>
      </c>
      <c r="M28" s="863"/>
      <c r="N28" s="863"/>
      <c r="O28" s="863"/>
      <c r="P28" s="863"/>
      <c r="Q28" s="863"/>
      <c r="R28" s="859"/>
      <c r="S28" s="859"/>
      <c r="T28" s="859"/>
      <c r="U28" s="859"/>
      <c r="V28" s="859"/>
      <c r="W28" s="859"/>
    </row>
    <row r="29" spans="1:23" ht="12.95" customHeight="1">
      <c r="A29" s="866">
        <v>1.1666666666666701</v>
      </c>
      <c r="B29" s="1467">
        <v>170.33905699120675</v>
      </c>
      <c r="C29" s="1467">
        <v>1121.7680458816012</v>
      </c>
      <c r="D29" s="1468">
        <v>49.986877802315789</v>
      </c>
      <c r="E29" s="1464">
        <v>156.44104301075251</v>
      </c>
      <c r="F29" s="1469">
        <f t="shared" si="0"/>
        <v>1498.5350236858762</v>
      </c>
      <c r="G29" s="1470">
        <v>1815.6763550833332</v>
      </c>
      <c r="H29" s="1467">
        <v>12027.880490208336</v>
      </c>
      <c r="I29" s="1468">
        <v>534.25742624999998</v>
      </c>
      <c r="J29" s="1464">
        <v>1670.8870600290165</v>
      </c>
      <c r="K29" s="1469">
        <f t="shared" si="1"/>
        <v>16048.701331570686</v>
      </c>
      <c r="L29" s="1499">
        <v>-3.5</v>
      </c>
      <c r="M29" s="863"/>
      <c r="N29" s="863"/>
      <c r="O29" s="863"/>
      <c r="P29" s="863"/>
      <c r="Q29" s="863"/>
      <c r="R29" s="859"/>
      <c r="S29" s="859"/>
      <c r="T29" s="859"/>
      <c r="U29" s="859"/>
      <c r="V29" s="859"/>
      <c r="W29" s="859"/>
    </row>
    <row r="30" spans="1:23" ht="12.95" customHeight="1">
      <c r="A30" s="866">
        <v>1.2083333333333299</v>
      </c>
      <c r="B30" s="1467">
        <v>182.95105699120674</v>
      </c>
      <c r="C30" s="1467">
        <v>1218.8700458816013</v>
      </c>
      <c r="D30" s="1468">
        <v>57.159877802315783</v>
      </c>
      <c r="E30" s="1464">
        <v>156.44104301075251</v>
      </c>
      <c r="F30" s="1469">
        <f t="shared" si="0"/>
        <v>1615.4220236858764</v>
      </c>
      <c r="G30" s="1470">
        <v>1949.406502083333</v>
      </c>
      <c r="H30" s="1467">
        <v>13050.160661208334</v>
      </c>
      <c r="I30" s="1468">
        <v>610.90093124999999</v>
      </c>
      <c r="J30" s="1464">
        <v>1672.8870600290165</v>
      </c>
      <c r="K30" s="1469">
        <f t="shared" si="1"/>
        <v>17283.355154570683</v>
      </c>
      <c r="L30" s="1499">
        <v>-3.6</v>
      </c>
      <c r="M30" s="863"/>
      <c r="N30" s="863"/>
      <c r="O30" s="863"/>
      <c r="P30" s="863"/>
      <c r="Q30" s="863"/>
      <c r="R30" s="859"/>
      <c r="S30" s="859"/>
      <c r="T30" s="859"/>
      <c r="U30" s="859"/>
      <c r="V30" s="859"/>
      <c r="W30" s="859"/>
    </row>
    <row r="31" spans="1:23" ht="12.95" customHeight="1">
      <c r="A31" s="868">
        <v>1.25</v>
      </c>
      <c r="B31" s="1476">
        <v>212.32305699120676</v>
      </c>
      <c r="C31" s="1476">
        <v>1399.3010458816013</v>
      </c>
      <c r="D31" s="1477">
        <v>81.7868778023158</v>
      </c>
      <c r="E31" s="1478">
        <v>157.44104301075251</v>
      </c>
      <c r="F31" s="1479">
        <f t="shared" si="0"/>
        <v>1850.8520236858765</v>
      </c>
      <c r="G31" s="1480">
        <v>2261.552529083333</v>
      </c>
      <c r="H31" s="1476">
        <v>14951.350174208332</v>
      </c>
      <c r="I31" s="1477">
        <v>874.04042625</v>
      </c>
      <c r="J31" s="1478">
        <v>1674.8870600290165</v>
      </c>
      <c r="K31" s="1479">
        <f t="shared" si="1"/>
        <v>19761.830189570683</v>
      </c>
      <c r="L31" s="1501">
        <v>-3.9</v>
      </c>
      <c r="M31" s="863"/>
      <c r="N31" s="863"/>
      <c r="O31" s="863"/>
      <c r="P31" s="863"/>
      <c r="Q31" s="863"/>
      <c r="R31" s="859"/>
      <c r="S31" s="859"/>
      <c r="T31" s="859"/>
      <c r="U31" s="859"/>
      <c r="V31" s="859"/>
      <c r="W31" s="859"/>
    </row>
    <row r="32" spans="1:23" ht="12.95" customHeight="1">
      <c r="A32" s="864" t="s">
        <v>8</v>
      </c>
      <c r="B32" s="148">
        <f>SUM(B8:B31)</f>
        <v>5098.8863677889603</v>
      </c>
      <c r="C32" s="148">
        <f t="shared" ref="C32:K32" si="2">SUM(C8:C31)</f>
        <v>33273.467101158436</v>
      </c>
      <c r="D32" s="148">
        <f t="shared" si="2"/>
        <v>1716.7810672555793</v>
      </c>
      <c r="E32" s="149">
        <f t="shared" si="2"/>
        <v>3693.5850322580582</v>
      </c>
      <c r="F32" s="150">
        <f>SUM(F8:F31)</f>
        <v>43782.719568461034</v>
      </c>
      <c r="G32" s="151">
        <f t="shared" si="2"/>
        <v>54345.373999999989</v>
      </c>
      <c r="H32" s="148">
        <f t="shared" si="2"/>
        <v>354832.04399999999</v>
      </c>
      <c r="I32" s="148">
        <f t="shared" si="2"/>
        <v>18347.349000000002</v>
      </c>
      <c r="J32" s="149">
        <f t="shared" si="2"/>
        <v>39382.289440696411</v>
      </c>
      <c r="K32" s="150">
        <f t="shared" si="2"/>
        <v>466907.05644069635</v>
      </c>
      <c r="L32" s="1502">
        <f>AVERAGE(L8:L31)</f>
        <v>-2.4916666666666667</v>
      </c>
      <c r="M32" s="863"/>
      <c r="N32" s="863"/>
      <c r="O32" s="863"/>
      <c r="P32" s="863"/>
      <c r="Q32" s="863"/>
      <c r="R32" s="859"/>
      <c r="S32" s="859"/>
      <c r="T32" s="859"/>
      <c r="U32" s="859"/>
      <c r="V32" s="859"/>
      <c r="W32" s="859"/>
    </row>
    <row r="33" spans="1:23" ht="12.95" customHeight="1">
      <c r="A33" s="865" t="s">
        <v>246</v>
      </c>
      <c r="B33" s="136">
        <f>MAX(B8:B31)</f>
        <v>259.47005699120672</v>
      </c>
      <c r="C33" s="136">
        <f t="shared" ref="C33:L33" si="3">MAX(C8:C31)</f>
        <v>1653.9640458816014</v>
      </c>
      <c r="D33" s="136">
        <f t="shared" si="3"/>
        <v>93.425877802315796</v>
      </c>
      <c r="E33" s="142">
        <f t="shared" si="3"/>
        <v>158.44104301075251</v>
      </c>
      <c r="F33" s="145">
        <f t="shared" si="3"/>
        <v>2143.1190236858765</v>
      </c>
      <c r="G33" s="139">
        <f t="shared" si="3"/>
        <v>2766.3532550833334</v>
      </c>
      <c r="H33" s="136">
        <f t="shared" si="3"/>
        <v>17606.587984208334</v>
      </c>
      <c r="I33" s="136">
        <f t="shared" si="3"/>
        <v>998.40314124999998</v>
      </c>
      <c r="J33" s="142">
        <f t="shared" si="3"/>
        <v>1684.8870600290165</v>
      </c>
      <c r="K33" s="145">
        <f t="shared" si="3"/>
        <v>22977.231440570686</v>
      </c>
      <c r="L33" s="1503">
        <f t="shared" si="3"/>
        <v>-0.8</v>
      </c>
      <c r="M33" s="853"/>
      <c r="N33" s="853"/>
      <c r="O33" s="853"/>
      <c r="P33" s="853"/>
      <c r="Q33" s="853"/>
    </row>
    <row r="34" spans="1:23" ht="12.95" customHeight="1">
      <c r="A34" s="865" t="s">
        <v>247</v>
      </c>
      <c r="B34" s="137">
        <f>MIN(B8:B31)</f>
        <v>162.79105699120674</v>
      </c>
      <c r="C34" s="137">
        <f t="shared" ref="C34:K34" si="4">MIN(C8:C31)</f>
        <v>1066.1360458816014</v>
      </c>
      <c r="D34" s="137">
        <f t="shared" si="4"/>
        <v>44.686877802315784</v>
      </c>
      <c r="E34" s="143">
        <f t="shared" si="4"/>
        <v>145.44104301075251</v>
      </c>
      <c r="F34" s="146">
        <f>MIN(F8:F31)</f>
        <v>1436.1510236858765</v>
      </c>
      <c r="G34" s="140">
        <f t="shared" si="4"/>
        <v>1734.1965220833331</v>
      </c>
      <c r="H34" s="137">
        <f t="shared" si="4"/>
        <v>11428.323713208332</v>
      </c>
      <c r="I34" s="137">
        <f t="shared" si="4"/>
        <v>477.62692625</v>
      </c>
      <c r="J34" s="143">
        <f t="shared" si="4"/>
        <v>1552.8870600290165</v>
      </c>
      <c r="K34" s="146">
        <f t="shared" si="4"/>
        <v>15375.169981570682</v>
      </c>
      <c r="L34" s="1504">
        <f>MIN(L8:L31)</f>
        <v>-4.7</v>
      </c>
      <c r="M34" s="853"/>
      <c r="N34" s="853"/>
    </row>
    <row r="35" spans="1:23" ht="4.5" customHeight="1">
      <c r="A35" s="851"/>
      <c r="B35" s="852"/>
      <c r="C35" s="852"/>
      <c r="D35" s="852"/>
      <c r="E35" s="852"/>
      <c r="F35" s="852"/>
      <c r="G35" s="852"/>
      <c r="H35" s="852"/>
      <c r="I35" s="852"/>
      <c r="J35" s="852"/>
      <c r="K35" s="852"/>
      <c r="L35" s="852"/>
      <c r="M35" s="853"/>
      <c r="N35" s="853"/>
      <c r="O35" s="853"/>
      <c r="P35" s="853"/>
      <c r="Q35" s="853"/>
    </row>
    <row r="36" spans="1:23" ht="7.5" customHeight="1">
      <c r="A36" s="855"/>
      <c r="B36" s="407"/>
      <c r="C36" s="407"/>
      <c r="D36" s="409"/>
      <c r="E36" s="409"/>
      <c r="F36" s="409"/>
      <c r="G36" s="407"/>
      <c r="H36" s="407"/>
      <c r="I36" s="409"/>
      <c r="J36" s="409"/>
      <c r="K36" s="409"/>
      <c r="L36" s="856"/>
      <c r="M36" s="857"/>
      <c r="N36" s="857"/>
      <c r="O36" s="857"/>
      <c r="P36" s="857"/>
      <c r="Q36" s="857"/>
      <c r="R36" s="858"/>
      <c r="S36" s="858"/>
      <c r="T36" s="858"/>
      <c r="U36" s="858"/>
      <c r="V36" s="858"/>
      <c r="W36" s="858"/>
    </row>
    <row r="37" spans="1:23" ht="15.75" customHeight="1">
      <c r="A37" s="1740" t="s">
        <v>393</v>
      </c>
      <c r="B37" s="1740"/>
      <c r="C37" s="1740"/>
      <c r="D37" s="1740"/>
      <c r="E37" s="1740"/>
      <c r="F37" s="1740"/>
      <c r="G37" s="1740"/>
      <c r="H37" s="1740"/>
      <c r="I37" s="1740"/>
      <c r="J37" s="1740"/>
      <c r="K37" s="1740"/>
      <c r="L37" s="1740"/>
      <c r="M37" s="853"/>
      <c r="N37" s="853"/>
      <c r="O37" s="853"/>
      <c r="P37" s="853"/>
      <c r="Q37" s="853"/>
    </row>
    <row r="38" spans="1:23" ht="12.95" customHeight="1"/>
    <row r="39" spans="1:23" ht="12.95" customHeight="1">
      <c r="A39" s="1739"/>
      <c r="B39" s="1739"/>
      <c r="C39" s="1739"/>
      <c r="D39" s="1739"/>
      <c r="E39" s="1739"/>
      <c r="F39" s="1739"/>
      <c r="G39" s="1739"/>
      <c r="H39" s="1739"/>
      <c r="I39" s="1739"/>
      <c r="J39" s="1739"/>
      <c r="K39" s="1739"/>
      <c r="L39" s="1739"/>
      <c r="M39" s="1739"/>
      <c r="N39" s="1739"/>
      <c r="O39" s="1739"/>
      <c r="P39" s="1739"/>
      <c r="Q39" s="1739"/>
    </row>
    <row r="40" spans="1:23" ht="12.95" customHeight="1">
      <c r="B40" s="859"/>
      <c r="C40" s="859"/>
      <c r="D40" s="859"/>
      <c r="E40" s="859"/>
      <c r="F40" s="859"/>
      <c r="G40" s="859"/>
      <c r="H40" s="859"/>
      <c r="I40" s="859"/>
      <c r="J40" s="859"/>
      <c r="K40" s="859"/>
    </row>
    <row r="41" spans="1:23" ht="12.95" customHeight="1">
      <c r="B41" s="860"/>
      <c r="C41" s="860"/>
      <c r="D41" s="860"/>
      <c r="E41" s="860"/>
      <c r="F41" s="860"/>
      <c r="G41" s="860"/>
      <c r="H41" s="860"/>
      <c r="I41" s="860"/>
      <c r="J41" s="861"/>
      <c r="K41" s="861"/>
    </row>
    <row r="42" spans="1:23" ht="12.95" customHeight="1">
      <c r="B42" s="859"/>
      <c r="C42" s="859"/>
      <c r="D42" s="859"/>
      <c r="E42" s="859"/>
      <c r="F42" s="859"/>
      <c r="G42" s="859"/>
      <c r="H42" s="859"/>
      <c r="I42" s="859"/>
      <c r="J42" s="862"/>
      <c r="K42" s="862"/>
      <c r="M42" s="862"/>
      <c r="N42" s="862"/>
    </row>
    <row r="43" spans="1:23" ht="12.95" customHeight="1">
      <c r="B43" s="859"/>
      <c r="C43" s="859"/>
      <c r="D43" s="859"/>
      <c r="E43" s="859"/>
      <c r="F43" s="859"/>
      <c r="G43" s="859"/>
      <c r="J43" s="862"/>
      <c r="K43" s="862"/>
    </row>
    <row r="44" spans="1:23" ht="12.95" customHeight="1"/>
    <row r="45" spans="1:23" ht="12.95" customHeight="1"/>
    <row r="46" spans="1:23" ht="12.95" customHeight="1"/>
    <row r="47" spans="1:23" ht="12.95" customHeight="1"/>
    <row r="48" spans="1:23" ht="12.95" customHeight="1"/>
    <row r="49" ht="12.95" customHeight="1"/>
    <row r="50" ht="12.95" customHeight="1"/>
    <row r="51" ht="12.95" customHeight="1"/>
    <row r="52" ht="12.95" customHeight="1"/>
    <row r="53" ht="12.95" customHeight="1"/>
    <row r="54" ht="12.95" customHeight="1"/>
    <row r="55" ht="12.95" customHeight="1"/>
  </sheetData>
  <mergeCells count="8">
    <mergeCell ref="A39:Q39"/>
    <mergeCell ref="A37:L37"/>
    <mergeCell ref="S7:V7"/>
    <mergeCell ref="B5:L5"/>
    <mergeCell ref="A3:J3"/>
    <mergeCell ref="B6:F6"/>
    <mergeCell ref="G6:K6"/>
    <mergeCell ref="A5:A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5"/>
  <dimension ref="A1:X55"/>
  <sheetViews>
    <sheetView showGridLines="0" zoomScaleNormal="100" zoomScaleSheetLayoutView="100" workbookViewId="0">
      <selection sqref="A1:I1"/>
    </sheetView>
  </sheetViews>
  <sheetFormatPr defaultColWidth="9.140625" defaultRowHeight="12.75"/>
  <cols>
    <col min="1" max="1" width="9.28515625" style="893" customWidth="1"/>
    <col min="2" max="2" width="8.85546875" style="893" customWidth="1"/>
    <col min="3" max="3" width="12.28515625" style="893" customWidth="1"/>
    <col min="4" max="4" width="8.7109375" style="893" customWidth="1"/>
    <col min="5" max="5" width="9.42578125" style="893" customWidth="1"/>
    <col min="6" max="10" width="8.7109375" style="893" customWidth="1"/>
    <col min="11" max="11" width="6" style="893" customWidth="1"/>
    <col min="12" max="16384" width="9.140625" style="893"/>
  </cols>
  <sheetData>
    <row r="1" spans="1:24" s="370" customFormat="1" ht="18" customHeight="1">
      <c r="A1" s="1571" t="s">
        <v>453</v>
      </c>
      <c r="B1" s="1571"/>
      <c r="C1" s="1571"/>
      <c r="D1" s="1571"/>
      <c r="E1" s="1571"/>
      <c r="F1" s="1571"/>
      <c r="G1" s="1571"/>
      <c r="H1" s="1571"/>
      <c r="I1" s="1571"/>
      <c r="J1" s="1746"/>
      <c r="K1" s="1746"/>
    </row>
    <row r="2" spans="1:24" ht="5.0999999999999996" customHeight="1">
      <c r="A2" s="906"/>
      <c r="B2" s="906"/>
      <c r="C2" s="906"/>
      <c r="D2" s="906"/>
      <c r="E2" s="906"/>
      <c r="F2" s="906"/>
      <c r="G2" s="906"/>
      <c r="H2" s="906"/>
      <c r="I2" s="906"/>
      <c r="J2" s="906"/>
      <c r="K2" s="906"/>
    </row>
    <row r="3" spans="1:24" ht="16.5" customHeight="1">
      <c r="A3" s="1750" t="str">
        <f>'7.1'!B5</f>
        <v>KHO - 21. 1. 2020</v>
      </c>
      <c r="B3" s="1751"/>
      <c r="C3" s="1751"/>
      <c r="D3" s="1751"/>
      <c r="E3" s="1751"/>
      <c r="F3" s="1751"/>
      <c r="G3" s="1751"/>
      <c r="H3" s="1751"/>
      <c r="I3" s="1751"/>
      <c r="J3" s="1751"/>
      <c r="K3" s="1752"/>
    </row>
    <row r="4" spans="1:24" s="905" customFormat="1" ht="50.1" customHeight="1">
      <c r="A4" s="29"/>
      <c r="B4" s="30"/>
      <c r="C4" s="31"/>
      <c r="D4" s="32" t="s">
        <v>394</v>
      </c>
      <c r="E4" s="33" t="s">
        <v>100</v>
      </c>
      <c r="F4" s="1573" t="s">
        <v>395</v>
      </c>
      <c r="G4" s="1574"/>
      <c r="H4" s="1574"/>
      <c r="I4" s="1574"/>
      <c r="J4" s="1574"/>
      <c r="K4" s="1575"/>
      <c r="M4" s="1981"/>
      <c r="N4" s="1981" t="s">
        <v>87</v>
      </c>
      <c r="O4" s="1981" t="s">
        <v>88</v>
      </c>
      <c r="P4" s="1981" t="s">
        <v>91</v>
      </c>
      <c r="Q4" s="1981" t="s">
        <v>92</v>
      </c>
      <c r="R4" s="1981" t="s">
        <v>101</v>
      </c>
      <c r="S4" s="1981" t="s">
        <v>311</v>
      </c>
      <c r="T4" s="1981" t="s">
        <v>128</v>
      </c>
      <c r="U4" s="1981" t="s">
        <v>163</v>
      </c>
    </row>
    <row r="5" spans="1:24" ht="15" customHeight="1">
      <c r="A5" s="1560" t="s">
        <v>129</v>
      </c>
      <c r="B5" s="1576" t="s">
        <v>87</v>
      </c>
      <c r="C5" s="363" t="s">
        <v>89</v>
      </c>
      <c r="D5" s="388">
        <v>134772.76716953269</v>
      </c>
      <c r="E5" s="891">
        <v>1437495.6369999999</v>
      </c>
      <c r="F5" s="364"/>
      <c r="G5" s="364"/>
      <c r="H5" s="364"/>
      <c r="I5" s="364"/>
      <c r="J5" s="364"/>
      <c r="K5" s="365"/>
      <c r="L5" s="892"/>
      <c r="M5" s="1982">
        <v>0.29166666666666669</v>
      </c>
      <c r="N5" s="1983">
        <v>5615.8678839767617</v>
      </c>
      <c r="O5" s="1983">
        <v>-4991.0506624680274</v>
      </c>
      <c r="P5" s="1983">
        <v>1099.7370000000001</v>
      </c>
      <c r="Q5" s="1983">
        <v>0</v>
      </c>
      <c r="R5" s="1983">
        <v>15.349095543048417</v>
      </c>
      <c r="S5" s="1983">
        <v>2017.3790236858765</v>
      </c>
      <c r="T5" s="1983">
        <v>-4.7</v>
      </c>
      <c r="U5" s="1983">
        <v>-277.47570663409374</v>
      </c>
      <c r="X5" s="894"/>
    </row>
    <row r="6" spans="1:24" ht="15" customHeight="1">
      <c r="A6" s="1560"/>
      <c r="B6" s="1576"/>
      <c r="C6" s="373" t="s">
        <v>90</v>
      </c>
      <c r="D6" s="388">
        <v>8.0620459096321397</v>
      </c>
      <c r="E6" s="891">
        <v>84.650999999999996</v>
      </c>
      <c r="F6" s="364"/>
      <c r="G6" s="364"/>
      <c r="H6" s="364"/>
      <c r="I6" s="364"/>
      <c r="J6" s="364"/>
      <c r="K6" s="365"/>
      <c r="L6" s="892"/>
      <c r="M6" s="1982">
        <v>0.33333333333333298</v>
      </c>
      <c r="N6" s="1983">
        <v>5615.8678839767617</v>
      </c>
      <c r="O6" s="1983">
        <v>-4991.0506624680274</v>
      </c>
      <c r="P6" s="1983">
        <v>1094.924</v>
      </c>
      <c r="Q6" s="1983">
        <v>0</v>
      </c>
      <c r="R6" s="1983">
        <v>15.731095543048417</v>
      </c>
      <c r="S6" s="1983">
        <v>2143.1190236858765</v>
      </c>
      <c r="T6" s="1983">
        <v>-4.0999999999999996</v>
      </c>
      <c r="U6" s="1983">
        <v>-407.64670663409379</v>
      </c>
      <c r="X6" s="894"/>
    </row>
    <row r="7" spans="1:24" ht="15" customHeight="1">
      <c r="A7" s="1560"/>
      <c r="B7" s="1577"/>
      <c r="C7" s="374" t="s">
        <v>38</v>
      </c>
      <c r="D7" s="391">
        <v>134780.82921544233</v>
      </c>
      <c r="E7" s="895">
        <v>1437580.2879999999</v>
      </c>
      <c r="F7" s="364"/>
      <c r="G7" s="364"/>
      <c r="H7" s="364"/>
      <c r="I7" s="364"/>
      <c r="J7" s="364"/>
      <c r="K7" s="365"/>
      <c r="L7" s="892"/>
      <c r="M7" s="1982">
        <v>0.374999999999999</v>
      </c>
      <c r="N7" s="1983">
        <v>5615.8678839767617</v>
      </c>
      <c r="O7" s="1983">
        <v>-4991.0506624680274</v>
      </c>
      <c r="P7" s="1983">
        <v>1125.1880000000001</v>
      </c>
      <c r="Q7" s="1983">
        <v>0</v>
      </c>
      <c r="R7" s="1983">
        <v>15.814095543048417</v>
      </c>
      <c r="S7" s="1983">
        <v>2142.9330236858764</v>
      </c>
      <c r="T7" s="1983">
        <v>-3.4</v>
      </c>
      <c r="U7" s="1983">
        <v>-377.11370663409366</v>
      </c>
      <c r="X7" s="894"/>
    </row>
    <row r="8" spans="1:24" ht="15" customHeight="1">
      <c r="A8" s="1560"/>
      <c r="B8" s="1578" t="s">
        <v>88</v>
      </c>
      <c r="C8" s="377" t="s">
        <v>89</v>
      </c>
      <c r="D8" s="388">
        <v>119784</v>
      </c>
      <c r="E8" s="896">
        <v>1278704.2960000001</v>
      </c>
      <c r="F8" s="364"/>
      <c r="G8" s="364"/>
      <c r="H8" s="364"/>
      <c r="I8" s="364"/>
      <c r="J8" s="364"/>
      <c r="K8" s="365"/>
      <c r="L8" s="892"/>
      <c r="M8" s="1982">
        <v>0.41666666666666602</v>
      </c>
      <c r="N8" s="1983">
        <v>5615.8678839767617</v>
      </c>
      <c r="O8" s="1983">
        <v>-4991.0506624680274</v>
      </c>
      <c r="P8" s="1983">
        <v>1094.6400000000001</v>
      </c>
      <c r="Q8" s="1983">
        <v>0</v>
      </c>
      <c r="R8" s="1983">
        <v>15.803095543048418</v>
      </c>
      <c r="S8" s="1983">
        <v>2066.2190236858764</v>
      </c>
      <c r="T8" s="1983">
        <v>-2.5</v>
      </c>
      <c r="U8" s="1983">
        <v>-330.95870663409369</v>
      </c>
      <c r="X8" s="894"/>
    </row>
    <row r="9" spans="1:24" ht="15" customHeight="1">
      <c r="A9" s="1560"/>
      <c r="B9" s="1576"/>
      <c r="C9" s="373" t="s">
        <v>90</v>
      </c>
      <c r="D9" s="388">
        <v>1.21589923266638</v>
      </c>
      <c r="E9" s="891">
        <v>12.967000000000001</v>
      </c>
      <c r="F9" s="364"/>
      <c r="G9" s="364"/>
      <c r="H9" s="364"/>
      <c r="I9" s="364"/>
      <c r="J9" s="364"/>
      <c r="K9" s="365"/>
      <c r="L9" s="892"/>
      <c r="M9" s="1982">
        <v>0.45833333333333198</v>
      </c>
      <c r="N9" s="1983">
        <v>5615.8678839767617</v>
      </c>
      <c r="O9" s="1983">
        <v>-4991.0506624680274</v>
      </c>
      <c r="P9" s="1983">
        <v>1106.3030000000001</v>
      </c>
      <c r="Q9" s="1983">
        <v>0</v>
      </c>
      <c r="R9" s="1983">
        <v>15.245095543048418</v>
      </c>
      <c r="S9" s="1983">
        <v>2002.5950236858764</v>
      </c>
      <c r="T9" s="1983">
        <v>-1.8</v>
      </c>
      <c r="U9" s="1983">
        <v>-256.22970663409365</v>
      </c>
      <c r="X9" s="894"/>
    </row>
    <row r="10" spans="1:24" ht="15" customHeight="1">
      <c r="A10" s="1560"/>
      <c r="B10" s="1577"/>
      <c r="C10" s="374" t="s">
        <v>38</v>
      </c>
      <c r="D10" s="391">
        <v>119785.21589923267</v>
      </c>
      <c r="E10" s="895">
        <v>1278717.263</v>
      </c>
      <c r="F10" s="364"/>
      <c r="G10" s="364"/>
      <c r="H10" s="364"/>
      <c r="I10" s="364"/>
      <c r="J10" s="364"/>
      <c r="K10" s="365"/>
      <c r="L10" s="892"/>
      <c r="M10" s="1982">
        <v>0.499999999999998</v>
      </c>
      <c r="N10" s="1983">
        <v>5615.8678839767617</v>
      </c>
      <c r="O10" s="1983">
        <v>-4991.0506624680274</v>
      </c>
      <c r="P10" s="1983">
        <v>1087.741</v>
      </c>
      <c r="Q10" s="1983">
        <v>0</v>
      </c>
      <c r="R10" s="1983">
        <v>15.449095543048417</v>
      </c>
      <c r="S10" s="1983">
        <v>1936.2900236858763</v>
      </c>
      <c r="T10" s="1983">
        <v>-1.6</v>
      </c>
      <c r="U10" s="1983">
        <v>-208.28270663409376</v>
      </c>
      <c r="X10" s="894"/>
    </row>
    <row r="11" spans="1:24" ht="15" customHeight="1">
      <c r="A11" s="1560"/>
      <c r="B11" s="1564" t="s">
        <v>130</v>
      </c>
      <c r="C11" s="377" t="s">
        <v>89</v>
      </c>
      <c r="D11" s="388">
        <v>14988.767169532686</v>
      </c>
      <c r="E11" s="896">
        <v>158791.34099999978</v>
      </c>
      <c r="F11" s="364"/>
      <c r="G11" s="364"/>
      <c r="H11" s="364"/>
      <c r="I11" s="364"/>
      <c r="J11" s="364"/>
      <c r="K11" s="365"/>
      <c r="L11" s="892"/>
      <c r="M11" s="1982">
        <v>0.54166666666666496</v>
      </c>
      <c r="N11" s="1983">
        <v>5615.8678839767617</v>
      </c>
      <c r="O11" s="1983">
        <v>-4991.0506624680274</v>
      </c>
      <c r="P11" s="1983">
        <v>1076.33</v>
      </c>
      <c r="Q11" s="1983">
        <v>0</v>
      </c>
      <c r="R11" s="1983">
        <v>15.129095543048416</v>
      </c>
      <c r="S11" s="1983">
        <v>1900.0320236858763</v>
      </c>
      <c r="T11" s="1983">
        <v>-0.9</v>
      </c>
      <c r="U11" s="1983">
        <v>-183.75570663409371</v>
      </c>
      <c r="X11" s="894"/>
    </row>
    <row r="12" spans="1:24" ht="15" customHeight="1">
      <c r="A12" s="1560"/>
      <c r="B12" s="1576"/>
      <c r="C12" s="373" t="s">
        <v>90</v>
      </c>
      <c r="D12" s="388">
        <v>6.84614667696576</v>
      </c>
      <c r="E12" s="891">
        <v>71.683999999999997</v>
      </c>
      <c r="F12" s="364"/>
      <c r="G12" s="364"/>
      <c r="H12" s="364"/>
      <c r="I12" s="364"/>
      <c r="J12" s="364"/>
      <c r="K12" s="365"/>
      <c r="L12" s="892"/>
      <c r="M12" s="1982">
        <v>0.58333333333333104</v>
      </c>
      <c r="N12" s="1983">
        <v>5615.8678839767617</v>
      </c>
      <c r="O12" s="1983">
        <v>-4991.0506624680274</v>
      </c>
      <c r="P12" s="1983">
        <v>1073.1849999999999</v>
      </c>
      <c r="Q12" s="1983">
        <v>0</v>
      </c>
      <c r="R12" s="1983">
        <v>15.584095543048418</v>
      </c>
      <c r="S12" s="1983">
        <v>1866.7330236858763</v>
      </c>
      <c r="T12" s="1983">
        <v>-0.8</v>
      </c>
      <c r="U12" s="1983">
        <v>-153.14670663409379</v>
      </c>
      <c r="X12" s="894"/>
    </row>
    <row r="13" spans="1:24" ht="15" customHeight="1">
      <c r="A13" s="1561"/>
      <c r="B13" s="1579"/>
      <c r="C13" s="379" t="s">
        <v>38</v>
      </c>
      <c r="D13" s="897">
        <v>14995.613316209652</v>
      </c>
      <c r="E13" s="898">
        <v>158863.02499999991</v>
      </c>
      <c r="F13" s="382"/>
      <c r="G13" s="383"/>
      <c r="H13" s="383"/>
      <c r="I13" s="383"/>
      <c r="J13" s="383"/>
      <c r="K13" s="381"/>
      <c r="L13" s="892"/>
      <c r="M13" s="1982">
        <v>0.624999999999997</v>
      </c>
      <c r="N13" s="1983">
        <v>5615.8678839767617</v>
      </c>
      <c r="O13" s="1983">
        <v>-4991.0506624680274</v>
      </c>
      <c r="P13" s="1983">
        <v>1061.2750000000001</v>
      </c>
      <c r="Q13" s="1983">
        <v>0</v>
      </c>
      <c r="R13" s="1983">
        <v>14.767095543048416</v>
      </c>
      <c r="S13" s="1983">
        <v>1846.3320236858763</v>
      </c>
      <c r="T13" s="1983">
        <v>-1</v>
      </c>
      <c r="U13" s="1983">
        <v>-145.47270663409336</v>
      </c>
      <c r="X13" s="894"/>
    </row>
    <row r="14" spans="1:24" ht="15" customHeight="1">
      <c r="A14" s="1560" t="s">
        <v>131</v>
      </c>
      <c r="B14" s="1576" t="s">
        <v>91</v>
      </c>
      <c r="C14" s="363" t="s">
        <v>206</v>
      </c>
      <c r="D14" s="388">
        <v>23088.749</v>
      </c>
      <c r="E14" s="891">
        <v>246239.79180400004</v>
      </c>
      <c r="F14" s="364"/>
      <c r="G14" s="364"/>
      <c r="H14" s="364"/>
      <c r="I14" s="364"/>
      <c r="J14" s="364"/>
      <c r="K14" s="365"/>
      <c r="L14" s="892"/>
      <c r="M14" s="1982">
        <v>0.66666666666666397</v>
      </c>
      <c r="N14" s="1983">
        <v>5615.8678839767617</v>
      </c>
      <c r="O14" s="1983">
        <v>-4991.0506624680274</v>
      </c>
      <c r="P14" s="1983">
        <v>1062.94</v>
      </c>
      <c r="Q14" s="1983">
        <v>0</v>
      </c>
      <c r="R14" s="1983">
        <v>15.340095543048417</v>
      </c>
      <c r="S14" s="1983">
        <v>1864.6110236858763</v>
      </c>
      <c r="T14" s="1983">
        <v>-1.1000000000000001</v>
      </c>
      <c r="U14" s="1983">
        <v>-161.51370663409352</v>
      </c>
      <c r="X14" s="894"/>
    </row>
    <row r="15" spans="1:24" ht="15" customHeight="1">
      <c r="A15" s="1560"/>
      <c r="B15" s="1576"/>
      <c r="C15" s="373" t="s">
        <v>132</v>
      </c>
      <c r="D15" s="388">
        <v>11.878</v>
      </c>
      <c r="E15" s="891">
        <v>126.123</v>
      </c>
      <c r="F15" s="364"/>
      <c r="G15" s="364"/>
      <c r="H15" s="364"/>
      <c r="I15" s="364"/>
      <c r="J15" s="364"/>
      <c r="K15" s="365"/>
      <c r="L15" s="892"/>
      <c r="M15" s="1982">
        <v>0.70833333333333004</v>
      </c>
      <c r="N15" s="1983">
        <v>5615.8678839767617</v>
      </c>
      <c r="O15" s="1983">
        <v>-4991.0506624680274</v>
      </c>
      <c r="P15" s="1983">
        <v>1069.848</v>
      </c>
      <c r="Q15" s="1983">
        <v>0</v>
      </c>
      <c r="R15" s="1983">
        <v>15.037095543048416</v>
      </c>
      <c r="S15" s="1983">
        <v>1920.5780236858766</v>
      </c>
      <c r="T15" s="1983">
        <v>-1.5</v>
      </c>
      <c r="U15" s="1983">
        <v>-210.87570663409383</v>
      </c>
      <c r="X15" s="894"/>
    </row>
    <row r="16" spans="1:24" ht="15" customHeight="1">
      <c r="A16" s="1560"/>
      <c r="B16" s="1576"/>
      <c r="C16" s="373" t="s">
        <v>208</v>
      </c>
      <c r="D16" s="388">
        <v>2403.9520000000002</v>
      </c>
      <c r="E16" s="891">
        <v>25650.168000000001</v>
      </c>
      <c r="F16" s="364"/>
      <c r="G16" s="364"/>
      <c r="H16" s="364"/>
      <c r="I16" s="364"/>
      <c r="J16" s="364"/>
      <c r="K16" s="365"/>
      <c r="L16" s="892"/>
      <c r="M16" s="1982">
        <v>0.749999999999996</v>
      </c>
      <c r="N16" s="1983">
        <v>5615.8678839767617</v>
      </c>
      <c r="O16" s="1983">
        <v>-4991.0506624680274</v>
      </c>
      <c r="P16" s="1983">
        <v>1073.8309999999999</v>
      </c>
      <c r="Q16" s="1983">
        <v>0</v>
      </c>
      <c r="R16" s="1983">
        <v>15.123095543048416</v>
      </c>
      <c r="S16" s="1983">
        <v>1954.9770236858765</v>
      </c>
      <c r="T16" s="1983">
        <v>-1.9</v>
      </c>
      <c r="U16" s="1983">
        <v>-241.20570663409376</v>
      </c>
      <c r="X16" s="894"/>
    </row>
    <row r="17" spans="1:24" ht="15" customHeight="1">
      <c r="A17" s="1560"/>
      <c r="B17" s="1577"/>
      <c r="C17" s="374" t="s">
        <v>38</v>
      </c>
      <c r="D17" s="391">
        <v>25504.579000000002</v>
      </c>
      <c r="E17" s="895">
        <v>272016.08280400001</v>
      </c>
      <c r="F17" s="364"/>
      <c r="G17" s="364"/>
      <c r="H17" s="364"/>
      <c r="I17" s="364"/>
      <c r="J17" s="364"/>
      <c r="K17" s="365"/>
      <c r="L17" s="892"/>
      <c r="M17" s="1982">
        <v>0.79166666666666297</v>
      </c>
      <c r="N17" s="1983">
        <v>5615.8678839767617</v>
      </c>
      <c r="O17" s="1983">
        <v>-4991.0506624680274</v>
      </c>
      <c r="P17" s="1983">
        <v>1074.7329999999999</v>
      </c>
      <c r="Q17" s="1983">
        <v>0</v>
      </c>
      <c r="R17" s="1983">
        <v>15.472095543048416</v>
      </c>
      <c r="S17" s="1983">
        <v>1960.5930236858765</v>
      </c>
      <c r="T17" s="1983">
        <v>-2.1</v>
      </c>
      <c r="U17" s="1983">
        <v>-245.57070663409377</v>
      </c>
      <c r="X17" s="894"/>
    </row>
    <row r="18" spans="1:24" ht="15" customHeight="1">
      <c r="A18" s="1560"/>
      <c r="B18" s="1578" t="s">
        <v>92</v>
      </c>
      <c r="C18" s="377" t="s">
        <v>206</v>
      </c>
      <c r="D18" s="388">
        <v>0</v>
      </c>
      <c r="E18" s="896">
        <v>0</v>
      </c>
      <c r="F18" s="364"/>
      <c r="G18" s="364"/>
      <c r="H18" s="364"/>
      <c r="I18" s="364"/>
      <c r="J18" s="364"/>
      <c r="K18" s="365"/>
      <c r="L18" s="892"/>
      <c r="M18" s="1982">
        <v>0.83333333333332904</v>
      </c>
      <c r="N18" s="1983">
        <v>5615.8678839767617</v>
      </c>
      <c r="O18" s="1983">
        <v>-4991.0506624680274</v>
      </c>
      <c r="P18" s="1983">
        <v>1073.0630000000001</v>
      </c>
      <c r="Q18" s="1983">
        <v>0</v>
      </c>
      <c r="R18" s="1983">
        <v>15.674095543048416</v>
      </c>
      <c r="S18" s="1983">
        <v>1954.5760236858764</v>
      </c>
      <c r="T18" s="1983">
        <v>-2.2000000000000002</v>
      </c>
      <c r="U18" s="1983">
        <v>-241.02170663409356</v>
      </c>
      <c r="X18" s="894"/>
    </row>
    <row r="19" spans="1:24" ht="15" customHeight="1">
      <c r="A19" s="1560"/>
      <c r="B19" s="1576"/>
      <c r="C19" s="373" t="s">
        <v>132</v>
      </c>
      <c r="D19" s="388">
        <v>0</v>
      </c>
      <c r="E19" s="891">
        <v>0</v>
      </c>
      <c r="F19" s="364"/>
      <c r="G19" s="364"/>
      <c r="H19" s="364"/>
      <c r="I19" s="364"/>
      <c r="J19" s="364"/>
      <c r="K19" s="365"/>
      <c r="L19" s="892"/>
      <c r="M19" s="1982">
        <v>0.874999999999995</v>
      </c>
      <c r="N19" s="1983">
        <v>5615.8678839767617</v>
      </c>
      <c r="O19" s="1983">
        <v>-4991.0506624680274</v>
      </c>
      <c r="P19" s="1983">
        <v>1075.056</v>
      </c>
      <c r="Q19" s="1983">
        <v>0</v>
      </c>
      <c r="R19" s="1983">
        <v>15.659095543048418</v>
      </c>
      <c r="S19" s="1983">
        <v>1919.8670236858763</v>
      </c>
      <c r="T19" s="1983">
        <v>-2.5</v>
      </c>
      <c r="U19" s="1983">
        <v>-204.33470663409366</v>
      </c>
      <c r="X19" s="894"/>
    </row>
    <row r="20" spans="1:24" ht="15" customHeight="1">
      <c r="A20" s="1560"/>
      <c r="B20" s="1576"/>
      <c r="C20" s="373" t="s">
        <v>208</v>
      </c>
      <c r="D20" s="388">
        <v>0</v>
      </c>
      <c r="E20" s="891">
        <v>0</v>
      </c>
      <c r="F20" s="364"/>
      <c r="G20" s="364"/>
      <c r="H20" s="364"/>
      <c r="I20" s="364"/>
      <c r="J20" s="364"/>
      <c r="K20" s="365"/>
      <c r="L20" s="892"/>
      <c r="M20" s="1982">
        <v>0.91666666666666097</v>
      </c>
      <c r="N20" s="1983">
        <v>5615.8678839767617</v>
      </c>
      <c r="O20" s="1983">
        <v>-4991.0506624680274</v>
      </c>
      <c r="P20" s="1983">
        <v>1056.0640000000001</v>
      </c>
      <c r="Q20" s="1983">
        <v>0</v>
      </c>
      <c r="R20" s="1983">
        <v>15.224095543048417</v>
      </c>
      <c r="S20" s="1983">
        <v>1813.7950236858765</v>
      </c>
      <c r="T20" s="1983">
        <v>-2.8</v>
      </c>
      <c r="U20" s="1983">
        <v>-117.68970663409368</v>
      </c>
      <c r="X20" s="894"/>
    </row>
    <row r="21" spans="1:24" ht="15" customHeight="1">
      <c r="A21" s="1560"/>
      <c r="B21" s="1577"/>
      <c r="C21" s="374" t="s">
        <v>38</v>
      </c>
      <c r="D21" s="391">
        <v>0</v>
      </c>
      <c r="E21" s="895">
        <v>0</v>
      </c>
      <c r="F21" s="364"/>
      <c r="G21" s="364"/>
      <c r="H21" s="364"/>
      <c r="I21" s="364"/>
      <c r="J21" s="364"/>
      <c r="K21" s="365"/>
      <c r="L21" s="892"/>
      <c r="M21" s="1982">
        <v>0.95833333333332804</v>
      </c>
      <c r="N21" s="1983">
        <v>5615.8678839767617</v>
      </c>
      <c r="O21" s="1983">
        <v>-4991.0506624680274</v>
      </c>
      <c r="P21" s="1983">
        <v>1042.2149999999999</v>
      </c>
      <c r="Q21" s="1983">
        <v>0</v>
      </c>
      <c r="R21" s="1983">
        <v>14.984095543048419</v>
      </c>
      <c r="S21" s="1983">
        <v>1666.4400236858764</v>
      </c>
      <c r="T21" s="1983">
        <v>-2.7</v>
      </c>
      <c r="U21" s="1983">
        <v>15.576293365906167</v>
      </c>
      <c r="X21" s="894"/>
    </row>
    <row r="22" spans="1:24" ht="15" customHeight="1">
      <c r="A22" s="1560"/>
      <c r="B22" s="1564" t="s">
        <v>133</v>
      </c>
      <c r="C22" s="377" t="s">
        <v>206</v>
      </c>
      <c r="D22" s="388">
        <v>23088.749</v>
      </c>
      <c r="E22" s="896">
        <v>246239.79180400004</v>
      </c>
      <c r="F22" s="364"/>
      <c r="G22" s="364"/>
      <c r="H22" s="364"/>
      <c r="I22" s="364"/>
      <c r="J22" s="364"/>
      <c r="K22" s="365"/>
      <c r="L22" s="892"/>
      <c r="M22" s="1982">
        <v>0.999999999999994</v>
      </c>
      <c r="N22" s="1983">
        <v>5615.8678839767617</v>
      </c>
      <c r="O22" s="1983">
        <v>-4991.0506624680274</v>
      </c>
      <c r="P22" s="1983">
        <v>1012.164</v>
      </c>
      <c r="Q22" s="1983">
        <v>0</v>
      </c>
      <c r="R22" s="1983">
        <v>14.999095543048417</v>
      </c>
      <c r="S22" s="1983">
        <v>1508.2010236858764</v>
      </c>
      <c r="T22" s="1983">
        <v>-2.5</v>
      </c>
      <c r="U22" s="1983">
        <v>143.77929336590637</v>
      </c>
      <c r="X22" s="894"/>
    </row>
    <row r="23" spans="1:24" ht="15" customHeight="1">
      <c r="A23" s="1560"/>
      <c r="B23" s="1562"/>
      <c r="C23" s="373" t="s">
        <v>132</v>
      </c>
      <c r="D23" s="388">
        <v>11.878</v>
      </c>
      <c r="E23" s="891">
        <v>126.123</v>
      </c>
      <c r="F23" s="364"/>
      <c r="G23" s="364"/>
      <c r="H23" s="364"/>
      <c r="I23" s="364"/>
      <c r="J23" s="364"/>
      <c r="K23" s="365"/>
      <c r="L23" s="892"/>
      <c r="M23" s="1982">
        <v>1.0416666666666601</v>
      </c>
      <c r="N23" s="1983">
        <v>5615.8678839767617</v>
      </c>
      <c r="O23" s="1983">
        <v>-4991.0506624680274</v>
      </c>
      <c r="P23" s="1983">
        <v>1009.27</v>
      </c>
      <c r="Q23" s="1983">
        <v>0</v>
      </c>
      <c r="R23" s="1983">
        <v>14.843095543048419</v>
      </c>
      <c r="S23" s="1983">
        <v>1443.7620236858763</v>
      </c>
      <c r="T23" s="1983">
        <v>-2.6</v>
      </c>
      <c r="U23" s="1983">
        <v>205.16829336590627</v>
      </c>
      <c r="X23" s="894"/>
    </row>
    <row r="24" spans="1:24" ht="15" customHeight="1">
      <c r="A24" s="1560"/>
      <c r="B24" s="1576"/>
      <c r="C24" s="373" t="s">
        <v>208</v>
      </c>
      <c r="D24" s="388">
        <v>2403.9520000000002</v>
      </c>
      <c r="E24" s="891">
        <v>25650.168000000001</v>
      </c>
      <c r="F24" s="364"/>
      <c r="G24" s="364"/>
      <c r="H24" s="364"/>
      <c r="I24" s="364"/>
      <c r="J24" s="364"/>
      <c r="K24" s="365"/>
      <c r="L24" s="892"/>
      <c r="M24" s="1982">
        <v>1.0833333333333299</v>
      </c>
      <c r="N24" s="1983">
        <v>5615.8678839767617</v>
      </c>
      <c r="O24" s="1983">
        <v>-4991.0506624680274</v>
      </c>
      <c r="P24" s="1983">
        <v>1008.494</v>
      </c>
      <c r="Q24" s="1983">
        <v>0</v>
      </c>
      <c r="R24" s="1983">
        <v>14.859095543048417</v>
      </c>
      <c r="S24" s="1983">
        <v>1436.1510236858765</v>
      </c>
      <c r="T24" s="1983">
        <v>-2.8</v>
      </c>
      <c r="U24" s="1983">
        <v>212.01929336590638</v>
      </c>
      <c r="X24" s="894"/>
    </row>
    <row r="25" spans="1:24" ht="15" customHeight="1">
      <c r="A25" s="1560"/>
      <c r="B25" s="1577"/>
      <c r="C25" s="374" t="s">
        <v>38</v>
      </c>
      <c r="D25" s="391">
        <v>25504.579000000002</v>
      </c>
      <c r="E25" s="895">
        <v>272016.08280400001</v>
      </c>
      <c r="F25" s="364"/>
      <c r="G25" s="364"/>
      <c r="H25" s="364"/>
      <c r="I25" s="364"/>
      <c r="J25" s="364"/>
      <c r="K25" s="365"/>
      <c r="L25" s="892"/>
      <c r="M25" s="1982">
        <v>1.125</v>
      </c>
      <c r="N25" s="1983">
        <v>5615.8678839767617</v>
      </c>
      <c r="O25" s="1983">
        <v>-4991.0506624680274</v>
      </c>
      <c r="P25" s="1983">
        <v>1011.383</v>
      </c>
      <c r="Q25" s="1983">
        <v>0</v>
      </c>
      <c r="R25" s="1983">
        <v>15.137095543048417</v>
      </c>
      <c r="S25" s="1983">
        <v>1452.7270236858762</v>
      </c>
      <c r="T25" s="1983">
        <v>-3.3</v>
      </c>
      <c r="U25" s="1983">
        <v>198.6102933659065</v>
      </c>
      <c r="X25" s="894"/>
    </row>
    <row r="26" spans="1:24" ht="15" customHeight="1">
      <c r="A26" s="1561"/>
      <c r="B26" s="1555" t="s">
        <v>134</v>
      </c>
      <c r="C26" s="1556"/>
      <c r="D26" s="899">
        <v>2763352.4126107702</v>
      </c>
      <c r="E26" s="900">
        <v>29636883.528224789</v>
      </c>
      <c r="F26" s="382"/>
      <c r="G26" s="383"/>
      <c r="H26" s="383"/>
      <c r="I26" s="383"/>
      <c r="J26" s="383"/>
      <c r="K26" s="381"/>
      <c r="L26" s="892"/>
      <c r="M26" s="1982">
        <v>1.1666666666666601</v>
      </c>
      <c r="N26" s="1983">
        <v>5615.8678839767617</v>
      </c>
      <c r="O26" s="1983">
        <v>-4991.0506624680274</v>
      </c>
      <c r="P26" s="1983">
        <v>1016.205</v>
      </c>
      <c r="Q26" s="1983">
        <v>0</v>
      </c>
      <c r="R26" s="1983">
        <v>15.191095543048418</v>
      </c>
      <c r="S26" s="1983">
        <v>1498.5350236858762</v>
      </c>
      <c r="T26" s="1983">
        <v>-3.5</v>
      </c>
      <c r="U26" s="1983">
        <v>157.67829336590648</v>
      </c>
      <c r="X26" s="894"/>
    </row>
    <row r="27" spans="1:24" ht="15" customHeight="1">
      <c r="A27" s="1560" t="s">
        <v>101</v>
      </c>
      <c r="B27" s="1562" t="s">
        <v>94</v>
      </c>
      <c r="C27" s="363" t="s">
        <v>93</v>
      </c>
      <c r="D27" s="388">
        <v>325.25713174283942</v>
      </c>
      <c r="E27" s="891">
        <v>3545.3137096774226</v>
      </c>
      <c r="F27" s="364"/>
      <c r="G27" s="364"/>
      <c r="H27" s="364"/>
      <c r="I27" s="364"/>
      <c r="J27" s="364"/>
      <c r="K27" s="365"/>
      <c r="L27" s="892"/>
      <c r="M27" s="1982">
        <v>1.2083333333333299</v>
      </c>
      <c r="N27" s="1983">
        <v>5615.8678839767617</v>
      </c>
      <c r="O27" s="1983">
        <v>-4991.0506624680274</v>
      </c>
      <c r="P27" s="1983">
        <v>1029.08</v>
      </c>
      <c r="Q27" s="1983">
        <v>0</v>
      </c>
      <c r="R27" s="1983">
        <v>15.233095543048417</v>
      </c>
      <c r="S27" s="1983">
        <v>1615.4220236858764</v>
      </c>
      <c r="T27" s="1983">
        <v>-3.6</v>
      </c>
      <c r="U27" s="1983">
        <v>53.708293365906229</v>
      </c>
      <c r="X27" s="894"/>
    </row>
    <row r="28" spans="1:24" ht="15" customHeight="1">
      <c r="A28" s="1560"/>
      <c r="B28" s="1562"/>
      <c r="C28" s="373" t="s">
        <v>79</v>
      </c>
      <c r="D28" s="388">
        <v>0.66516129032257698</v>
      </c>
      <c r="E28" s="891">
        <v>7.1335594383573699</v>
      </c>
      <c r="F28" s="364"/>
      <c r="G28" s="364"/>
      <c r="H28" s="364"/>
      <c r="I28" s="364"/>
      <c r="J28" s="364"/>
      <c r="K28" s="365"/>
      <c r="L28" s="892"/>
      <c r="M28" s="1982">
        <v>1.25</v>
      </c>
      <c r="N28" s="1983">
        <v>5615.8678839767617</v>
      </c>
      <c r="O28" s="1983">
        <v>-4991.0506624680274</v>
      </c>
      <c r="P28" s="1983">
        <v>1070.9100000000001</v>
      </c>
      <c r="Q28" s="1983">
        <v>0</v>
      </c>
      <c r="R28" s="1983">
        <v>15.582095543048418</v>
      </c>
      <c r="S28" s="1983">
        <v>1850.8520236858765</v>
      </c>
      <c r="T28" s="1983">
        <v>-3.9</v>
      </c>
      <c r="U28" s="1983">
        <v>-139.54270663409375</v>
      </c>
      <c r="X28" s="894"/>
    </row>
    <row r="29" spans="1:24" ht="15" customHeight="1">
      <c r="A29" s="1560"/>
      <c r="B29" s="1563"/>
      <c r="C29" s="374" t="s">
        <v>38</v>
      </c>
      <c r="D29" s="391">
        <v>325.92229303316202</v>
      </c>
      <c r="E29" s="895">
        <v>3552.4472691157798</v>
      </c>
      <c r="F29" s="364"/>
      <c r="G29" s="364"/>
      <c r="H29" s="364"/>
      <c r="I29" s="364"/>
      <c r="J29" s="364"/>
      <c r="K29" s="365"/>
      <c r="L29" s="892"/>
      <c r="M29" s="1984"/>
      <c r="N29" s="1983">
        <f>SUM(N5:N28)</f>
        <v>134780.82921544233</v>
      </c>
      <c r="O29" s="1983">
        <f t="shared" ref="O29:U29" si="0">SUM(O5:O28)</f>
        <v>-119785.21589923266</v>
      </c>
      <c r="P29" s="1983">
        <f t="shared" si="0"/>
        <v>25504.579000000002</v>
      </c>
      <c r="Q29" s="1983">
        <f t="shared" si="0"/>
        <v>0</v>
      </c>
      <c r="R29" s="1983">
        <f t="shared" si="0"/>
        <v>367.23029303316201</v>
      </c>
      <c r="S29" s="1983">
        <f t="shared" si="0"/>
        <v>43782.719568461034</v>
      </c>
      <c r="T29" s="1983">
        <f>AVERAGE(T5:T28)</f>
        <v>-2.4916666666666667</v>
      </c>
      <c r="U29" s="1983">
        <f t="shared" si="0"/>
        <v>-2915.296959218249</v>
      </c>
      <c r="X29" s="894"/>
    </row>
    <row r="30" spans="1:24" ht="15" customHeight="1">
      <c r="A30" s="1560"/>
      <c r="B30" s="1564" t="s">
        <v>95</v>
      </c>
      <c r="C30" s="377" t="s">
        <v>93</v>
      </c>
      <c r="D30" s="388">
        <v>41.308</v>
      </c>
      <c r="E30" s="896">
        <v>433.28899999999999</v>
      </c>
      <c r="F30" s="364"/>
      <c r="G30" s="364"/>
      <c r="H30" s="364"/>
      <c r="I30" s="364"/>
      <c r="J30" s="364"/>
      <c r="K30" s="365"/>
      <c r="L30" s="892"/>
      <c r="X30" s="894"/>
    </row>
    <row r="31" spans="1:24" ht="15" customHeight="1">
      <c r="A31" s="1560"/>
      <c r="B31" s="1562"/>
      <c r="C31" s="373" t="s">
        <v>79</v>
      </c>
      <c r="D31" s="388">
        <v>0</v>
      </c>
      <c r="E31" s="891">
        <v>0</v>
      </c>
      <c r="F31" s="364"/>
      <c r="G31" s="364"/>
      <c r="H31" s="364"/>
      <c r="I31" s="364"/>
      <c r="J31" s="364"/>
      <c r="K31" s="365"/>
      <c r="L31" s="892"/>
      <c r="X31" s="894"/>
    </row>
    <row r="32" spans="1:24" ht="15" customHeight="1">
      <c r="A32" s="1560"/>
      <c r="B32" s="1563"/>
      <c r="C32" s="374" t="s">
        <v>38</v>
      </c>
      <c r="D32" s="391">
        <v>41.308</v>
      </c>
      <c r="E32" s="895">
        <v>433.28899999999999</v>
      </c>
      <c r="F32" s="364"/>
      <c r="G32" s="364"/>
      <c r="H32" s="364"/>
      <c r="I32" s="364"/>
      <c r="J32" s="364"/>
      <c r="K32" s="365"/>
      <c r="L32" s="892"/>
      <c r="N32" s="894"/>
      <c r="O32" s="894"/>
    </row>
    <row r="33" spans="1:13" ht="15" customHeight="1">
      <c r="A33" s="1560"/>
      <c r="B33" s="1564" t="s">
        <v>38</v>
      </c>
      <c r="C33" s="377" t="s">
        <v>93</v>
      </c>
      <c r="D33" s="388">
        <v>366.56513174283941</v>
      </c>
      <c r="E33" s="896">
        <v>3978.6027096774224</v>
      </c>
      <c r="F33" s="364"/>
      <c r="G33" s="364"/>
      <c r="H33" s="364"/>
      <c r="I33" s="364"/>
      <c r="J33" s="364"/>
      <c r="K33" s="365"/>
      <c r="L33" s="892"/>
    </row>
    <row r="34" spans="1:13" ht="15" customHeight="1">
      <c r="A34" s="1560"/>
      <c r="B34" s="1562"/>
      <c r="C34" s="373" t="s">
        <v>79</v>
      </c>
      <c r="D34" s="388">
        <v>0.66516129032257698</v>
      </c>
      <c r="E34" s="891">
        <v>7.1335594383573699</v>
      </c>
      <c r="F34" s="364"/>
      <c r="G34" s="364"/>
      <c r="H34" s="364"/>
      <c r="I34" s="364"/>
      <c r="J34" s="364"/>
      <c r="K34" s="365"/>
      <c r="L34" s="892"/>
    </row>
    <row r="35" spans="1:13" ht="15" customHeight="1">
      <c r="A35" s="1561"/>
      <c r="B35" s="1567"/>
      <c r="C35" s="379" t="s">
        <v>38</v>
      </c>
      <c r="D35" s="897">
        <v>367.23029303316201</v>
      </c>
      <c r="E35" s="898">
        <v>3985.7362691157796</v>
      </c>
      <c r="F35" s="382"/>
      <c r="G35" s="383"/>
      <c r="H35" s="383"/>
      <c r="I35" s="383"/>
      <c r="J35" s="383"/>
      <c r="K35" s="381"/>
      <c r="L35" s="892"/>
    </row>
    <row r="36" spans="1:13" ht="15" customHeight="1">
      <c r="A36" s="1560" t="s">
        <v>311</v>
      </c>
      <c r="B36" s="1562" t="s">
        <v>349</v>
      </c>
      <c r="C36" s="363" t="s">
        <v>167</v>
      </c>
      <c r="D36" s="388">
        <v>39603.496772349143</v>
      </c>
      <c r="E36" s="891">
        <v>422345.6518659693</v>
      </c>
      <c r="F36" s="364"/>
      <c r="G36" s="364"/>
      <c r="H36" s="364"/>
      <c r="I36" s="364"/>
      <c r="J36" s="364"/>
      <c r="K36" s="365"/>
      <c r="L36" s="892"/>
    </row>
    <row r="37" spans="1:13" ht="15" customHeight="1">
      <c r="A37" s="1560"/>
      <c r="B37" s="1562"/>
      <c r="C37" s="373" t="s">
        <v>96</v>
      </c>
      <c r="D37" s="388">
        <v>525.39263482153194</v>
      </c>
      <c r="E37" s="891">
        <v>5602.8846772883526</v>
      </c>
      <c r="F37" s="364"/>
      <c r="G37" s="364"/>
      <c r="H37" s="364"/>
      <c r="I37" s="364"/>
      <c r="J37" s="364"/>
      <c r="K37" s="365"/>
      <c r="L37" s="892"/>
      <c r="M37" s="901"/>
    </row>
    <row r="38" spans="1:13" ht="15" customHeight="1">
      <c r="A38" s="1560"/>
      <c r="B38" s="1563"/>
      <c r="C38" s="374" t="s">
        <v>38</v>
      </c>
      <c r="D38" s="391">
        <v>40128.889407170675</v>
      </c>
      <c r="E38" s="895">
        <v>427948.53654325765</v>
      </c>
      <c r="F38" s="364"/>
      <c r="G38" s="364"/>
      <c r="H38" s="364"/>
      <c r="I38" s="364"/>
      <c r="J38" s="364"/>
      <c r="K38" s="365"/>
      <c r="L38" s="892"/>
    </row>
    <row r="39" spans="1:13" ht="15" customHeight="1">
      <c r="A39" s="1560"/>
      <c r="B39" s="1564" t="s">
        <v>137</v>
      </c>
      <c r="C39" s="377" t="s">
        <v>167</v>
      </c>
      <c r="D39" s="388">
        <v>41.308</v>
      </c>
      <c r="E39" s="896">
        <v>433.28899999999999</v>
      </c>
      <c r="F39" s="364"/>
      <c r="G39" s="364"/>
      <c r="H39" s="364"/>
      <c r="I39" s="364"/>
      <c r="J39" s="364"/>
      <c r="K39" s="365"/>
      <c r="L39" s="892"/>
    </row>
    <row r="40" spans="1:13" ht="15" customHeight="1">
      <c r="A40" s="1560"/>
      <c r="B40" s="1562"/>
      <c r="C40" s="373" t="s">
        <v>96</v>
      </c>
      <c r="D40" s="388">
        <v>0</v>
      </c>
      <c r="E40" s="891">
        <v>0</v>
      </c>
      <c r="F40" s="364"/>
      <c r="G40" s="364"/>
      <c r="H40" s="364"/>
      <c r="I40" s="364"/>
      <c r="J40" s="364"/>
      <c r="K40" s="365"/>
      <c r="L40" s="892"/>
    </row>
    <row r="41" spans="1:13" ht="15" customHeight="1">
      <c r="A41" s="1560"/>
      <c r="B41" s="1563"/>
      <c r="C41" s="374" t="s">
        <v>38</v>
      </c>
      <c r="D41" s="391">
        <v>41.308</v>
      </c>
      <c r="E41" s="895">
        <v>433.28899999999999</v>
      </c>
      <c r="F41" s="364"/>
      <c r="G41" s="364"/>
      <c r="H41" s="364"/>
      <c r="I41" s="364"/>
      <c r="J41" s="364"/>
      <c r="K41" s="365"/>
      <c r="L41" s="892"/>
    </row>
    <row r="42" spans="1:13" ht="15" customHeight="1">
      <c r="A42" s="1560"/>
      <c r="B42" s="1565" t="s">
        <v>190</v>
      </c>
      <c r="C42" s="1566"/>
      <c r="D42" s="902">
        <v>0.66516129032257698</v>
      </c>
      <c r="E42" s="903">
        <v>7.1335594383573699</v>
      </c>
      <c r="F42" s="364"/>
      <c r="G42" s="364"/>
      <c r="H42" s="364"/>
      <c r="I42" s="364"/>
      <c r="J42" s="364"/>
      <c r="K42" s="365"/>
      <c r="L42" s="892"/>
    </row>
    <row r="43" spans="1:13" ht="15" customHeight="1">
      <c r="A43" s="1560"/>
      <c r="B43" s="1565" t="s">
        <v>185</v>
      </c>
      <c r="C43" s="1566"/>
      <c r="D43" s="902">
        <v>3611.857</v>
      </c>
      <c r="E43" s="903">
        <v>38518.097338</v>
      </c>
      <c r="F43" s="364"/>
      <c r="G43" s="364"/>
      <c r="H43" s="364"/>
      <c r="I43" s="364"/>
      <c r="J43" s="364"/>
      <c r="K43" s="365"/>
      <c r="L43" s="892"/>
    </row>
    <row r="44" spans="1:13" ht="15" customHeight="1">
      <c r="A44" s="1560"/>
      <c r="B44" s="1564" t="s">
        <v>97</v>
      </c>
      <c r="C44" s="377" t="s">
        <v>167</v>
      </c>
      <c r="D44" s="388">
        <v>43256.661772349136</v>
      </c>
      <c r="E44" s="896">
        <v>461297.03820396931</v>
      </c>
      <c r="F44" s="364"/>
      <c r="G44" s="364"/>
      <c r="H44" s="364"/>
      <c r="I44" s="364"/>
      <c r="J44" s="364"/>
      <c r="K44" s="365"/>
      <c r="L44" s="892"/>
    </row>
    <row r="45" spans="1:13" ht="15" customHeight="1">
      <c r="A45" s="1560"/>
      <c r="B45" s="1562"/>
      <c r="C45" s="373" t="s">
        <v>248</v>
      </c>
      <c r="D45" s="388">
        <v>526.05779611185449</v>
      </c>
      <c r="E45" s="891">
        <v>5610.0182367267098</v>
      </c>
      <c r="F45" s="364"/>
      <c r="G45" s="364"/>
      <c r="H45" s="364"/>
      <c r="I45" s="364"/>
      <c r="J45" s="364"/>
      <c r="K45" s="365"/>
      <c r="L45" s="892"/>
    </row>
    <row r="46" spans="1:13" ht="15" customHeight="1">
      <c r="A46" s="1561"/>
      <c r="B46" s="1567"/>
      <c r="C46" s="379" t="s">
        <v>38</v>
      </c>
      <c r="D46" s="897">
        <v>43782.719568460991</v>
      </c>
      <c r="E46" s="898">
        <v>466907.056440696</v>
      </c>
      <c r="F46" s="388"/>
      <c r="G46" s="388"/>
      <c r="H46" s="364"/>
      <c r="I46" s="364"/>
      <c r="J46" s="364"/>
      <c r="K46" s="365"/>
      <c r="L46" s="892"/>
    </row>
    <row r="47" spans="1:13" ht="15" customHeight="1">
      <c r="A47" s="1747" t="s">
        <v>478</v>
      </c>
      <c r="B47" s="1748"/>
      <c r="C47" s="1749"/>
      <c r="D47" s="391">
        <v>2915.2969592181762</v>
      </c>
      <c r="E47" s="895">
        <v>32042.21236758033</v>
      </c>
      <c r="F47" s="389"/>
      <c r="G47" s="375"/>
      <c r="H47" s="390"/>
      <c r="I47" s="391"/>
      <c r="J47" s="390"/>
      <c r="K47" s="376"/>
      <c r="L47" s="892"/>
    </row>
    <row r="48" spans="1:13" ht="5.0999999999999996" customHeight="1">
      <c r="A48" s="370"/>
      <c r="B48" s="370"/>
      <c r="C48" s="904"/>
      <c r="D48" s="388"/>
      <c r="E48" s="388"/>
      <c r="F48" s="610"/>
      <c r="G48" s="610"/>
      <c r="H48" s="610"/>
      <c r="I48" s="610"/>
      <c r="J48" s="610"/>
      <c r="K48" s="610"/>
    </row>
    <row r="49" spans="1:11">
      <c r="A49" s="1745" t="s">
        <v>563</v>
      </c>
      <c r="B49" s="1745"/>
      <c r="C49" s="1745"/>
      <c r="D49" s="1745"/>
      <c r="E49" s="1745"/>
      <c r="F49" s="1745"/>
      <c r="G49" s="1745"/>
      <c r="H49" s="1745"/>
      <c r="I49" s="1745"/>
      <c r="J49" s="1745"/>
      <c r="K49" s="1745"/>
    </row>
    <row r="50" spans="1:11">
      <c r="A50" s="1745"/>
      <c r="B50" s="1745"/>
      <c r="C50" s="1745"/>
      <c r="D50" s="1745"/>
      <c r="E50" s="1745"/>
      <c r="F50" s="1745"/>
      <c r="G50" s="1745"/>
      <c r="H50" s="1745"/>
      <c r="I50" s="1745"/>
      <c r="J50" s="1745"/>
      <c r="K50" s="1745"/>
    </row>
    <row r="51" spans="1:11">
      <c r="D51" s="901"/>
      <c r="E51" s="901"/>
    </row>
    <row r="52" spans="1:11">
      <c r="D52" s="901"/>
      <c r="E52" s="901"/>
    </row>
    <row r="53" spans="1:11">
      <c r="D53" s="894"/>
      <c r="E53" s="894"/>
    </row>
    <row r="54" spans="1:11">
      <c r="D54" s="901"/>
      <c r="E54" s="901"/>
    </row>
    <row r="55" spans="1:11">
      <c r="D55" s="901"/>
      <c r="E55" s="901"/>
    </row>
  </sheetData>
  <mergeCells count="25">
    <mergeCell ref="J1:K1"/>
    <mergeCell ref="A1:I1"/>
    <mergeCell ref="A47:C47"/>
    <mergeCell ref="F4:K4"/>
    <mergeCell ref="A36:A46"/>
    <mergeCell ref="B36:B38"/>
    <mergeCell ref="A3:K3"/>
    <mergeCell ref="B26:C26"/>
    <mergeCell ref="A27:A35"/>
    <mergeCell ref="A49:K50"/>
    <mergeCell ref="B33:B35"/>
    <mergeCell ref="A5:A13"/>
    <mergeCell ref="B5:B7"/>
    <mergeCell ref="B8:B10"/>
    <mergeCell ref="B11:B13"/>
    <mergeCell ref="B27:B29"/>
    <mergeCell ref="B30:B32"/>
    <mergeCell ref="B39:B41"/>
    <mergeCell ref="B42:C42"/>
    <mergeCell ref="B43:C43"/>
    <mergeCell ref="B44:B46"/>
    <mergeCell ref="A14:A26"/>
    <mergeCell ref="B14:B17"/>
    <mergeCell ref="B18:B21"/>
    <mergeCell ref="B22:B2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ignoredErrors>
    <ignoredError sqref="T29" formula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26"/>
  <dimension ref="A1:P74"/>
  <sheetViews>
    <sheetView showGridLines="0" zoomScaleNormal="100" zoomScaleSheetLayoutView="100" workbookViewId="0">
      <selection sqref="A1:G1"/>
    </sheetView>
  </sheetViews>
  <sheetFormatPr defaultRowHeight="12.75"/>
  <cols>
    <col min="1" max="1" width="7.28515625" style="909" customWidth="1"/>
    <col min="2" max="2" width="15.7109375" style="909" customWidth="1"/>
    <col min="3" max="6" width="15.7109375" style="517" customWidth="1"/>
    <col min="7" max="7" width="8.7109375" style="517" customWidth="1"/>
    <col min="8" max="8" width="5.85546875" style="517" customWidth="1"/>
    <col min="9" max="9" width="11.5703125" style="517" bestFit="1" customWidth="1"/>
    <col min="10" max="10" width="13.42578125" style="517" customWidth="1"/>
    <col min="11" max="11" width="14.5703125" style="517" customWidth="1"/>
    <col min="12" max="256" width="9.140625" style="517"/>
    <col min="257" max="257" width="2.7109375" style="517" customWidth="1"/>
    <col min="258" max="262" width="15.7109375" style="517" customWidth="1"/>
    <col min="263" max="263" width="2.7109375" style="517" customWidth="1"/>
    <col min="264" max="264" width="5.85546875" style="517" customWidth="1"/>
    <col min="265" max="265" width="11.5703125" style="517" bestFit="1" customWidth="1"/>
    <col min="266" max="266" width="13.42578125" style="517" customWidth="1"/>
    <col min="267" max="267" width="14.5703125" style="517" customWidth="1"/>
    <col min="268" max="512" width="9.140625" style="517"/>
    <col min="513" max="513" width="2.7109375" style="517" customWidth="1"/>
    <col min="514" max="518" width="15.7109375" style="517" customWidth="1"/>
    <col min="519" max="519" width="2.7109375" style="517" customWidth="1"/>
    <col min="520" max="520" width="5.85546875" style="517" customWidth="1"/>
    <col min="521" max="521" width="11.5703125" style="517" bestFit="1" customWidth="1"/>
    <col min="522" max="522" width="13.42578125" style="517" customWidth="1"/>
    <col min="523" max="523" width="14.5703125" style="517" customWidth="1"/>
    <col min="524" max="768" width="9.140625" style="517"/>
    <col min="769" max="769" width="2.7109375" style="517" customWidth="1"/>
    <col min="770" max="774" width="15.7109375" style="517" customWidth="1"/>
    <col min="775" max="775" width="2.7109375" style="517" customWidth="1"/>
    <col min="776" max="776" width="5.85546875" style="517" customWidth="1"/>
    <col min="777" max="777" width="11.5703125" style="517" bestFit="1" customWidth="1"/>
    <col min="778" max="778" width="13.42578125" style="517" customWidth="1"/>
    <col min="779" max="779" width="14.5703125" style="517" customWidth="1"/>
    <col min="780" max="1024" width="9.140625" style="517"/>
    <col min="1025" max="1025" width="2.7109375" style="517" customWidth="1"/>
    <col min="1026" max="1030" width="15.7109375" style="517" customWidth="1"/>
    <col min="1031" max="1031" width="2.7109375" style="517" customWidth="1"/>
    <col min="1032" max="1032" width="5.85546875" style="517" customWidth="1"/>
    <col min="1033" max="1033" width="11.5703125" style="517" bestFit="1" customWidth="1"/>
    <col min="1034" max="1034" width="13.42578125" style="517" customWidth="1"/>
    <col min="1035" max="1035" width="14.5703125" style="517" customWidth="1"/>
    <col min="1036" max="1280" width="9.140625" style="517"/>
    <col min="1281" max="1281" width="2.7109375" style="517" customWidth="1"/>
    <col min="1282" max="1286" width="15.7109375" style="517" customWidth="1"/>
    <col min="1287" max="1287" width="2.7109375" style="517" customWidth="1"/>
    <col min="1288" max="1288" width="5.85546875" style="517" customWidth="1"/>
    <col min="1289" max="1289" width="11.5703125" style="517" bestFit="1" customWidth="1"/>
    <col min="1290" max="1290" width="13.42578125" style="517" customWidth="1"/>
    <col min="1291" max="1291" width="14.5703125" style="517" customWidth="1"/>
    <col min="1292" max="1536" width="9.140625" style="517"/>
    <col min="1537" max="1537" width="2.7109375" style="517" customWidth="1"/>
    <col min="1538" max="1542" width="15.7109375" style="517" customWidth="1"/>
    <col min="1543" max="1543" width="2.7109375" style="517" customWidth="1"/>
    <col min="1544" max="1544" width="5.85546875" style="517" customWidth="1"/>
    <col min="1545" max="1545" width="11.5703125" style="517" bestFit="1" customWidth="1"/>
    <col min="1546" max="1546" width="13.42578125" style="517" customWidth="1"/>
    <col min="1547" max="1547" width="14.5703125" style="517" customWidth="1"/>
    <col min="1548" max="1792" width="9.140625" style="517"/>
    <col min="1793" max="1793" width="2.7109375" style="517" customWidth="1"/>
    <col min="1794" max="1798" width="15.7109375" style="517" customWidth="1"/>
    <col min="1799" max="1799" width="2.7109375" style="517" customWidth="1"/>
    <col min="1800" max="1800" width="5.85546875" style="517" customWidth="1"/>
    <col min="1801" max="1801" width="11.5703125" style="517" bestFit="1" customWidth="1"/>
    <col min="1802" max="1802" width="13.42578125" style="517" customWidth="1"/>
    <col min="1803" max="1803" width="14.5703125" style="517" customWidth="1"/>
    <col min="1804" max="2048" width="9.140625" style="517"/>
    <col min="2049" max="2049" width="2.7109375" style="517" customWidth="1"/>
    <col min="2050" max="2054" width="15.7109375" style="517" customWidth="1"/>
    <col min="2055" max="2055" width="2.7109375" style="517" customWidth="1"/>
    <col min="2056" max="2056" width="5.85546875" style="517" customWidth="1"/>
    <col min="2057" max="2057" width="11.5703125" style="517" bestFit="1" customWidth="1"/>
    <col min="2058" max="2058" width="13.42578125" style="517" customWidth="1"/>
    <col min="2059" max="2059" width="14.5703125" style="517" customWidth="1"/>
    <col min="2060" max="2304" width="9.140625" style="517"/>
    <col min="2305" max="2305" width="2.7109375" style="517" customWidth="1"/>
    <col min="2306" max="2310" width="15.7109375" style="517" customWidth="1"/>
    <col min="2311" max="2311" width="2.7109375" style="517" customWidth="1"/>
    <col min="2312" max="2312" width="5.85546875" style="517" customWidth="1"/>
    <col min="2313" max="2313" width="11.5703125" style="517" bestFit="1" customWidth="1"/>
    <col min="2314" max="2314" width="13.42578125" style="517" customWidth="1"/>
    <col min="2315" max="2315" width="14.5703125" style="517" customWidth="1"/>
    <col min="2316" max="2560" width="9.140625" style="517"/>
    <col min="2561" max="2561" width="2.7109375" style="517" customWidth="1"/>
    <col min="2562" max="2566" width="15.7109375" style="517" customWidth="1"/>
    <col min="2567" max="2567" width="2.7109375" style="517" customWidth="1"/>
    <col min="2568" max="2568" width="5.85546875" style="517" customWidth="1"/>
    <col min="2569" max="2569" width="11.5703125" style="517" bestFit="1" customWidth="1"/>
    <col min="2570" max="2570" width="13.42578125" style="517" customWidth="1"/>
    <col min="2571" max="2571" width="14.5703125" style="517" customWidth="1"/>
    <col min="2572" max="2816" width="9.140625" style="517"/>
    <col min="2817" max="2817" width="2.7109375" style="517" customWidth="1"/>
    <col min="2818" max="2822" width="15.7109375" style="517" customWidth="1"/>
    <col min="2823" max="2823" width="2.7109375" style="517" customWidth="1"/>
    <col min="2824" max="2824" width="5.85546875" style="517" customWidth="1"/>
    <col min="2825" max="2825" width="11.5703125" style="517" bestFit="1" customWidth="1"/>
    <col min="2826" max="2826" width="13.42578125" style="517" customWidth="1"/>
    <col min="2827" max="2827" width="14.5703125" style="517" customWidth="1"/>
    <col min="2828" max="3072" width="9.140625" style="517"/>
    <col min="3073" max="3073" width="2.7109375" style="517" customWidth="1"/>
    <col min="3074" max="3078" width="15.7109375" style="517" customWidth="1"/>
    <col min="3079" max="3079" width="2.7109375" style="517" customWidth="1"/>
    <col min="3080" max="3080" width="5.85546875" style="517" customWidth="1"/>
    <col min="3081" max="3081" width="11.5703125" style="517" bestFit="1" customWidth="1"/>
    <col min="3082" max="3082" width="13.42578125" style="517" customWidth="1"/>
    <col min="3083" max="3083" width="14.5703125" style="517" customWidth="1"/>
    <col min="3084" max="3328" width="9.140625" style="517"/>
    <col min="3329" max="3329" width="2.7109375" style="517" customWidth="1"/>
    <col min="3330" max="3334" width="15.7109375" style="517" customWidth="1"/>
    <col min="3335" max="3335" width="2.7109375" style="517" customWidth="1"/>
    <col min="3336" max="3336" width="5.85546875" style="517" customWidth="1"/>
    <col min="3337" max="3337" width="11.5703125" style="517" bestFit="1" customWidth="1"/>
    <col min="3338" max="3338" width="13.42578125" style="517" customWidth="1"/>
    <col min="3339" max="3339" width="14.5703125" style="517" customWidth="1"/>
    <col min="3340" max="3584" width="9.140625" style="517"/>
    <col min="3585" max="3585" width="2.7109375" style="517" customWidth="1"/>
    <col min="3586" max="3590" width="15.7109375" style="517" customWidth="1"/>
    <col min="3591" max="3591" width="2.7109375" style="517" customWidth="1"/>
    <col min="3592" max="3592" width="5.85546875" style="517" customWidth="1"/>
    <col min="3593" max="3593" width="11.5703125" style="517" bestFit="1" customWidth="1"/>
    <col min="3594" max="3594" width="13.42578125" style="517" customWidth="1"/>
    <col min="3595" max="3595" width="14.5703125" style="517" customWidth="1"/>
    <col min="3596" max="3840" width="9.140625" style="517"/>
    <col min="3841" max="3841" width="2.7109375" style="517" customWidth="1"/>
    <col min="3842" max="3846" width="15.7109375" style="517" customWidth="1"/>
    <col min="3847" max="3847" width="2.7109375" style="517" customWidth="1"/>
    <col min="3848" max="3848" width="5.85546875" style="517" customWidth="1"/>
    <col min="3849" max="3849" width="11.5703125" style="517" bestFit="1" customWidth="1"/>
    <col min="3850" max="3850" width="13.42578125" style="517" customWidth="1"/>
    <col min="3851" max="3851" width="14.5703125" style="517" customWidth="1"/>
    <col min="3852" max="4096" width="9.140625" style="517"/>
    <col min="4097" max="4097" width="2.7109375" style="517" customWidth="1"/>
    <col min="4098" max="4102" width="15.7109375" style="517" customWidth="1"/>
    <col min="4103" max="4103" width="2.7109375" style="517" customWidth="1"/>
    <col min="4104" max="4104" width="5.85546875" style="517" customWidth="1"/>
    <col min="4105" max="4105" width="11.5703125" style="517" bestFit="1" customWidth="1"/>
    <col min="4106" max="4106" width="13.42578125" style="517" customWidth="1"/>
    <col min="4107" max="4107" width="14.5703125" style="517" customWidth="1"/>
    <col min="4108" max="4352" width="9.140625" style="517"/>
    <col min="4353" max="4353" width="2.7109375" style="517" customWidth="1"/>
    <col min="4354" max="4358" width="15.7109375" style="517" customWidth="1"/>
    <col min="4359" max="4359" width="2.7109375" style="517" customWidth="1"/>
    <col min="4360" max="4360" width="5.85546875" style="517" customWidth="1"/>
    <col min="4361" max="4361" width="11.5703125" style="517" bestFit="1" customWidth="1"/>
    <col min="4362" max="4362" width="13.42578125" style="517" customWidth="1"/>
    <col min="4363" max="4363" width="14.5703125" style="517" customWidth="1"/>
    <col min="4364" max="4608" width="9.140625" style="517"/>
    <col min="4609" max="4609" width="2.7109375" style="517" customWidth="1"/>
    <col min="4610" max="4614" width="15.7109375" style="517" customWidth="1"/>
    <col min="4615" max="4615" width="2.7109375" style="517" customWidth="1"/>
    <col min="4616" max="4616" width="5.85546875" style="517" customWidth="1"/>
    <col min="4617" max="4617" width="11.5703125" style="517" bestFit="1" customWidth="1"/>
    <col min="4618" max="4618" width="13.42578125" style="517" customWidth="1"/>
    <col min="4619" max="4619" width="14.5703125" style="517" customWidth="1"/>
    <col min="4620" max="4864" width="9.140625" style="517"/>
    <col min="4865" max="4865" width="2.7109375" style="517" customWidth="1"/>
    <col min="4866" max="4870" width="15.7109375" style="517" customWidth="1"/>
    <col min="4871" max="4871" width="2.7109375" style="517" customWidth="1"/>
    <col min="4872" max="4872" width="5.85546875" style="517" customWidth="1"/>
    <col min="4873" max="4873" width="11.5703125" style="517" bestFit="1" customWidth="1"/>
    <col min="4874" max="4874" width="13.42578125" style="517" customWidth="1"/>
    <col min="4875" max="4875" width="14.5703125" style="517" customWidth="1"/>
    <col min="4876" max="5120" width="9.140625" style="517"/>
    <col min="5121" max="5121" width="2.7109375" style="517" customWidth="1"/>
    <col min="5122" max="5126" width="15.7109375" style="517" customWidth="1"/>
    <col min="5127" max="5127" width="2.7109375" style="517" customWidth="1"/>
    <col min="5128" max="5128" width="5.85546875" style="517" customWidth="1"/>
    <col min="5129" max="5129" width="11.5703125" style="517" bestFit="1" customWidth="1"/>
    <col min="5130" max="5130" width="13.42578125" style="517" customWidth="1"/>
    <col min="5131" max="5131" width="14.5703125" style="517" customWidth="1"/>
    <col min="5132" max="5376" width="9.140625" style="517"/>
    <col min="5377" max="5377" width="2.7109375" style="517" customWidth="1"/>
    <col min="5378" max="5382" width="15.7109375" style="517" customWidth="1"/>
    <col min="5383" max="5383" width="2.7109375" style="517" customWidth="1"/>
    <col min="5384" max="5384" width="5.85546875" style="517" customWidth="1"/>
    <col min="5385" max="5385" width="11.5703125" style="517" bestFit="1" customWidth="1"/>
    <col min="5386" max="5386" width="13.42578125" style="517" customWidth="1"/>
    <col min="5387" max="5387" width="14.5703125" style="517" customWidth="1"/>
    <col min="5388" max="5632" width="9.140625" style="517"/>
    <col min="5633" max="5633" width="2.7109375" style="517" customWidth="1"/>
    <col min="5634" max="5638" width="15.7109375" style="517" customWidth="1"/>
    <col min="5639" max="5639" width="2.7109375" style="517" customWidth="1"/>
    <col min="5640" max="5640" width="5.85546875" style="517" customWidth="1"/>
    <col min="5641" max="5641" width="11.5703125" style="517" bestFit="1" customWidth="1"/>
    <col min="5642" max="5642" width="13.42578125" style="517" customWidth="1"/>
    <col min="5643" max="5643" width="14.5703125" style="517" customWidth="1"/>
    <col min="5644" max="5888" width="9.140625" style="517"/>
    <col min="5889" max="5889" width="2.7109375" style="517" customWidth="1"/>
    <col min="5890" max="5894" width="15.7109375" style="517" customWidth="1"/>
    <col min="5895" max="5895" width="2.7109375" style="517" customWidth="1"/>
    <col min="5896" max="5896" width="5.85546875" style="517" customWidth="1"/>
    <col min="5897" max="5897" width="11.5703125" style="517" bestFit="1" customWidth="1"/>
    <col min="5898" max="5898" width="13.42578125" style="517" customWidth="1"/>
    <col min="5899" max="5899" width="14.5703125" style="517" customWidth="1"/>
    <col min="5900" max="6144" width="9.140625" style="517"/>
    <col min="6145" max="6145" width="2.7109375" style="517" customWidth="1"/>
    <col min="6146" max="6150" width="15.7109375" style="517" customWidth="1"/>
    <col min="6151" max="6151" width="2.7109375" style="517" customWidth="1"/>
    <col min="6152" max="6152" width="5.85546875" style="517" customWidth="1"/>
    <col min="6153" max="6153" width="11.5703125" style="517" bestFit="1" customWidth="1"/>
    <col min="6154" max="6154" width="13.42578125" style="517" customWidth="1"/>
    <col min="6155" max="6155" width="14.5703125" style="517" customWidth="1"/>
    <col min="6156" max="6400" width="9.140625" style="517"/>
    <col min="6401" max="6401" width="2.7109375" style="517" customWidth="1"/>
    <col min="6402" max="6406" width="15.7109375" style="517" customWidth="1"/>
    <col min="6407" max="6407" width="2.7109375" style="517" customWidth="1"/>
    <col min="6408" max="6408" width="5.85546875" style="517" customWidth="1"/>
    <col min="6409" max="6409" width="11.5703125" style="517" bestFit="1" customWidth="1"/>
    <col min="6410" max="6410" width="13.42578125" style="517" customWidth="1"/>
    <col min="6411" max="6411" width="14.5703125" style="517" customWidth="1"/>
    <col min="6412" max="6656" width="9.140625" style="517"/>
    <col min="6657" max="6657" width="2.7109375" style="517" customWidth="1"/>
    <col min="6658" max="6662" width="15.7109375" style="517" customWidth="1"/>
    <col min="6663" max="6663" width="2.7109375" style="517" customWidth="1"/>
    <col min="6664" max="6664" width="5.85546875" style="517" customWidth="1"/>
    <col min="6665" max="6665" width="11.5703125" style="517" bestFit="1" customWidth="1"/>
    <col min="6666" max="6666" width="13.42578125" style="517" customWidth="1"/>
    <col min="6667" max="6667" width="14.5703125" style="517" customWidth="1"/>
    <col min="6668" max="6912" width="9.140625" style="517"/>
    <col min="6913" max="6913" width="2.7109375" style="517" customWidth="1"/>
    <col min="6914" max="6918" width="15.7109375" style="517" customWidth="1"/>
    <col min="6919" max="6919" width="2.7109375" style="517" customWidth="1"/>
    <col min="6920" max="6920" width="5.85546875" style="517" customWidth="1"/>
    <col min="6921" max="6921" width="11.5703125" style="517" bestFit="1" customWidth="1"/>
    <col min="6922" max="6922" width="13.42578125" style="517" customWidth="1"/>
    <col min="6923" max="6923" width="14.5703125" style="517" customWidth="1"/>
    <col min="6924" max="7168" width="9.140625" style="517"/>
    <col min="7169" max="7169" width="2.7109375" style="517" customWidth="1"/>
    <col min="7170" max="7174" width="15.7109375" style="517" customWidth="1"/>
    <col min="7175" max="7175" width="2.7109375" style="517" customWidth="1"/>
    <col min="7176" max="7176" width="5.85546875" style="517" customWidth="1"/>
    <col min="7177" max="7177" width="11.5703125" style="517" bestFit="1" customWidth="1"/>
    <col min="7178" max="7178" width="13.42578125" style="517" customWidth="1"/>
    <col min="7179" max="7179" width="14.5703125" style="517" customWidth="1"/>
    <col min="7180" max="7424" width="9.140625" style="517"/>
    <col min="7425" max="7425" width="2.7109375" style="517" customWidth="1"/>
    <col min="7426" max="7430" width="15.7109375" style="517" customWidth="1"/>
    <col min="7431" max="7431" width="2.7109375" style="517" customWidth="1"/>
    <col min="7432" max="7432" width="5.85546875" style="517" customWidth="1"/>
    <col min="7433" max="7433" width="11.5703125" style="517" bestFit="1" customWidth="1"/>
    <col min="7434" max="7434" width="13.42578125" style="517" customWidth="1"/>
    <col min="7435" max="7435" width="14.5703125" style="517" customWidth="1"/>
    <col min="7436" max="7680" width="9.140625" style="517"/>
    <col min="7681" max="7681" width="2.7109375" style="517" customWidth="1"/>
    <col min="7682" max="7686" width="15.7109375" style="517" customWidth="1"/>
    <col min="7687" max="7687" width="2.7109375" style="517" customWidth="1"/>
    <col min="7688" max="7688" width="5.85546875" style="517" customWidth="1"/>
    <col min="7689" max="7689" width="11.5703125" style="517" bestFit="1" customWidth="1"/>
    <col min="7690" max="7690" width="13.42578125" style="517" customWidth="1"/>
    <col min="7691" max="7691" width="14.5703125" style="517" customWidth="1"/>
    <col min="7692" max="7936" width="9.140625" style="517"/>
    <col min="7937" max="7937" width="2.7109375" style="517" customWidth="1"/>
    <col min="7938" max="7942" width="15.7109375" style="517" customWidth="1"/>
    <col min="7943" max="7943" width="2.7109375" style="517" customWidth="1"/>
    <col min="7944" max="7944" width="5.85546875" style="517" customWidth="1"/>
    <col min="7945" max="7945" width="11.5703125" style="517" bestFit="1" customWidth="1"/>
    <col min="7946" max="7946" width="13.42578125" style="517" customWidth="1"/>
    <col min="7947" max="7947" width="14.5703125" style="517" customWidth="1"/>
    <col min="7948" max="8192" width="9.140625" style="517"/>
    <col min="8193" max="8193" width="2.7109375" style="517" customWidth="1"/>
    <col min="8194" max="8198" width="15.7109375" style="517" customWidth="1"/>
    <col min="8199" max="8199" width="2.7109375" style="517" customWidth="1"/>
    <col min="8200" max="8200" width="5.85546875" style="517" customWidth="1"/>
    <col min="8201" max="8201" width="11.5703125" style="517" bestFit="1" customWidth="1"/>
    <col min="8202" max="8202" width="13.42578125" style="517" customWidth="1"/>
    <col min="8203" max="8203" width="14.5703125" style="517" customWidth="1"/>
    <col min="8204" max="8448" width="9.140625" style="517"/>
    <col min="8449" max="8449" width="2.7109375" style="517" customWidth="1"/>
    <col min="8450" max="8454" width="15.7109375" style="517" customWidth="1"/>
    <col min="8455" max="8455" width="2.7109375" style="517" customWidth="1"/>
    <col min="8456" max="8456" width="5.85546875" style="517" customWidth="1"/>
    <col min="8457" max="8457" width="11.5703125" style="517" bestFit="1" customWidth="1"/>
    <col min="8458" max="8458" width="13.42578125" style="517" customWidth="1"/>
    <col min="8459" max="8459" width="14.5703125" style="517" customWidth="1"/>
    <col min="8460" max="8704" width="9.140625" style="517"/>
    <col min="8705" max="8705" width="2.7109375" style="517" customWidth="1"/>
    <col min="8706" max="8710" width="15.7109375" style="517" customWidth="1"/>
    <col min="8711" max="8711" width="2.7109375" style="517" customWidth="1"/>
    <col min="8712" max="8712" width="5.85546875" style="517" customWidth="1"/>
    <col min="8713" max="8713" width="11.5703125" style="517" bestFit="1" customWidth="1"/>
    <col min="8714" max="8714" width="13.42578125" style="517" customWidth="1"/>
    <col min="8715" max="8715" width="14.5703125" style="517" customWidth="1"/>
    <col min="8716" max="8960" width="9.140625" style="517"/>
    <col min="8961" max="8961" width="2.7109375" style="517" customWidth="1"/>
    <col min="8962" max="8966" width="15.7109375" style="517" customWidth="1"/>
    <col min="8967" max="8967" width="2.7109375" style="517" customWidth="1"/>
    <col min="8968" max="8968" width="5.85546875" style="517" customWidth="1"/>
    <col min="8969" max="8969" width="11.5703125" style="517" bestFit="1" customWidth="1"/>
    <col min="8970" max="8970" width="13.42578125" style="517" customWidth="1"/>
    <col min="8971" max="8971" width="14.5703125" style="517" customWidth="1"/>
    <col min="8972" max="9216" width="9.140625" style="517"/>
    <col min="9217" max="9217" width="2.7109375" style="517" customWidth="1"/>
    <col min="9218" max="9222" width="15.7109375" style="517" customWidth="1"/>
    <col min="9223" max="9223" width="2.7109375" style="517" customWidth="1"/>
    <col min="9224" max="9224" width="5.85546875" style="517" customWidth="1"/>
    <col min="9225" max="9225" width="11.5703125" style="517" bestFit="1" customWidth="1"/>
    <col min="9226" max="9226" width="13.42578125" style="517" customWidth="1"/>
    <col min="9227" max="9227" width="14.5703125" style="517" customWidth="1"/>
    <col min="9228" max="9472" width="9.140625" style="517"/>
    <col min="9473" max="9473" width="2.7109375" style="517" customWidth="1"/>
    <col min="9474" max="9478" width="15.7109375" style="517" customWidth="1"/>
    <col min="9479" max="9479" width="2.7109375" style="517" customWidth="1"/>
    <col min="9480" max="9480" width="5.85546875" style="517" customWidth="1"/>
    <col min="9481" max="9481" width="11.5703125" style="517" bestFit="1" customWidth="1"/>
    <col min="9482" max="9482" width="13.42578125" style="517" customWidth="1"/>
    <col min="9483" max="9483" width="14.5703125" style="517" customWidth="1"/>
    <col min="9484" max="9728" width="9.140625" style="517"/>
    <col min="9729" max="9729" width="2.7109375" style="517" customWidth="1"/>
    <col min="9730" max="9734" width="15.7109375" style="517" customWidth="1"/>
    <col min="9735" max="9735" width="2.7109375" style="517" customWidth="1"/>
    <col min="9736" max="9736" width="5.85546875" style="517" customWidth="1"/>
    <col min="9737" max="9737" width="11.5703125" style="517" bestFit="1" customWidth="1"/>
    <col min="9738" max="9738" width="13.42578125" style="517" customWidth="1"/>
    <col min="9739" max="9739" width="14.5703125" style="517" customWidth="1"/>
    <col min="9740" max="9984" width="9.140625" style="517"/>
    <col min="9985" max="9985" width="2.7109375" style="517" customWidth="1"/>
    <col min="9986" max="9990" width="15.7109375" style="517" customWidth="1"/>
    <col min="9991" max="9991" width="2.7109375" style="517" customWidth="1"/>
    <col min="9992" max="9992" width="5.85546875" style="517" customWidth="1"/>
    <col min="9993" max="9993" width="11.5703125" style="517" bestFit="1" customWidth="1"/>
    <col min="9994" max="9994" width="13.42578125" style="517" customWidth="1"/>
    <col min="9995" max="9995" width="14.5703125" style="517" customWidth="1"/>
    <col min="9996" max="10240" width="9.140625" style="517"/>
    <col min="10241" max="10241" width="2.7109375" style="517" customWidth="1"/>
    <col min="10242" max="10246" width="15.7109375" style="517" customWidth="1"/>
    <col min="10247" max="10247" width="2.7109375" style="517" customWidth="1"/>
    <col min="10248" max="10248" width="5.85546875" style="517" customWidth="1"/>
    <col min="10249" max="10249" width="11.5703125" style="517" bestFit="1" customWidth="1"/>
    <col min="10250" max="10250" width="13.42578125" style="517" customWidth="1"/>
    <col min="10251" max="10251" width="14.5703125" style="517" customWidth="1"/>
    <col min="10252" max="10496" width="9.140625" style="517"/>
    <col min="10497" max="10497" width="2.7109375" style="517" customWidth="1"/>
    <col min="10498" max="10502" width="15.7109375" style="517" customWidth="1"/>
    <col min="10503" max="10503" width="2.7109375" style="517" customWidth="1"/>
    <col min="10504" max="10504" width="5.85546875" style="517" customWidth="1"/>
    <col min="10505" max="10505" width="11.5703125" style="517" bestFit="1" customWidth="1"/>
    <col min="10506" max="10506" width="13.42578125" style="517" customWidth="1"/>
    <col min="10507" max="10507" width="14.5703125" style="517" customWidth="1"/>
    <col min="10508" max="10752" width="9.140625" style="517"/>
    <col min="10753" max="10753" width="2.7109375" style="517" customWidth="1"/>
    <col min="10754" max="10758" width="15.7109375" style="517" customWidth="1"/>
    <col min="10759" max="10759" width="2.7109375" style="517" customWidth="1"/>
    <col min="10760" max="10760" width="5.85546875" style="517" customWidth="1"/>
    <col min="10761" max="10761" width="11.5703125" style="517" bestFit="1" customWidth="1"/>
    <col min="10762" max="10762" width="13.42578125" style="517" customWidth="1"/>
    <col min="10763" max="10763" width="14.5703125" style="517" customWidth="1"/>
    <col min="10764" max="11008" width="9.140625" style="517"/>
    <col min="11009" max="11009" width="2.7109375" style="517" customWidth="1"/>
    <col min="11010" max="11014" width="15.7109375" style="517" customWidth="1"/>
    <col min="11015" max="11015" width="2.7109375" style="517" customWidth="1"/>
    <col min="11016" max="11016" width="5.85546875" style="517" customWidth="1"/>
    <col min="11017" max="11017" width="11.5703125" style="517" bestFit="1" customWidth="1"/>
    <col min="11018" max="11018" width="13.42578125" style="517" customWidth="1"/>
    <col min="11019" max="11019" width="14.5703125" style="517" customWidth="1"/>
    <col min="11020" max="11264" width="9.140625" style="517"/>
    <col min="11265" max="11265" width="2.7109375" style="517" customWidth="1"/>
    <col min="11266" max="11270" width="15.7109375" style="517" customWidth="1"/>
    <col min="11271" max="11271" width="2.7109375" style="517" customWidth="1"/>
    <col min="11272" max="11272" width="5.85546875" style="517" customWidth="1"/>
    <col min="11273" max="11273" width="11.5703125" style="517" bestFit="1" customWidth="1"/>
    <col min="11274" max="11274" width="13.42578125" style="517" customWidth="1"/>
    <col min="11275" max="11275" width="14.5703125" style="517" customWidth="1"/>
    <col min="11276" max="11520" width="9.140625" style="517"/>
    <col min="11521" max="11521" width="2.7109375" style="517" customWidth="1"/>
    <col min="11522" max="11526" width="15.7109375" style="517" customWidth="1"/>
    <col min="11527" max="11527" width="2.7109375" style="517" customWidth="1"/>
    <col min="11528" max="11528" width="5.85546875" style="517" customWidth="1"/>
    <col min="11529" max="11529" width="11.5703125" style="517" bestFit="1" customWidth="1"/>
    <col min="11530" max="11530" width="13.42578125" style="517" customWidth="1"/>
    <col min="11531" max="11531" width="14.5703125" style="517" customWidth="1"/>
    <col min="11532" max="11776" width="9.140625" style="517"/>
    <col min="11777" max="11777" width="2.7109375" style="517" customWidth="1"/>
    <col min="11778" max="11782" width="15.7109375" style="517" customWidth="1"/>
    <col min="11783" max="11783" width="2.7109375" style="517" customWidth="1"/>
    <col min="11784" max="11784" width="5.85546875" style="517" customWidth="1"/>
    <col min="11785" max="11785" width="11.5703125" style="517" bestFit="1" customWidth="1"/>
    <col min="11786" max="11786" width="13.42578125" style="517" customWidth="1"/>
    <col min="11787" max="11787" width="14.5703125" style="517" customWidth="1"/>
    <col min="11788" max="12032" width="9.140625" style="517"/>
    <col min="12033" max="12033" width="2.7109375" style="517" customWidth="1"/>
    <col min="12034" max="12038" width="15.7109375" style="517" customWidth="1"/>
    <col min="12039" max="12039" width="2.7109375" style="517" customWidth="1"/>
    <col min="12040" max="12040" width="5.85546875" style="517" customWidth="1"/>
    <col min="12041" max="12041" width="11.5703125" style="517" bestFit="1" customWidth="1"/>
    <col min="12042" max="12042" width="13.42578125" style="517" customWidth="1"/>
    <col min="12043" max="12043" width="14.5703125" style="517" customWidth="1"/>
    <col min="12044" max="12288" width="9.140625" style="517"/>
    <col min="12289" max="12289" width="2.7109375" style="517" customWidth="1"/>
    <col min="12290" max="12294" width="15.7109375" style="517" customWidth="1"/>
    <col min="12295" max="12295" width="2.7109375" style="517" customWidth="1"/>
    <col min="12296" max="12296" width="5.85546875" style="517" customWidth="1"/>
    <col min="12297" max="12297" width="11.5703125" style="517" bestFit="1" customWidth="1"/>
    <col min="12298" max="12298" width="13.42578125" style="517" customWidth="1"/>
    <col min="12299" max="12299" width="14.5703125" style="517" customWidth="1"/>
    <col min="12300" max="12544" width="9.140625" style="517"/>
    <col min="12545" max="12545" width="2.7109375" style="517" customWidth="1"/>
    <col min="12546" max="12550" width="15.7109375" style="517" customWidth="1"/>
    <col min="12551" max="12551" width="2.7109375" style="517" customWidth="1"/>
    <col min="12552" max="12552" width="5.85546875" style="517" customWidth="1"/>
    <col min="12553" max="12553" width="11.5703125" style="517" bestFit="1" customWidth="1"/>
    <col min="12554" max="12554" width="13.42578125" style="517" customWidth="1"/>
    <col min="12555" max="12555" width="14.5703125" style="517" customWidth="1"/>
    <col min="12556" max="12800" width="9.140625" style="517"/>
    <col min="12801" max="12801" width="2.7109375" style="517" customWidth="1"/>
    <col min="12802" max="12806" width="15.7109375" style="517" customWidth="1"/>
    <col min="12807" max="12807" width="2.7109375" style="517" customWidth="1"/>
    <col min="12808" max="12808" width="5.85546875" style="517" customWidth="1"/>
    <col min="12809" max="12809" width="11.5703125" style="517" bestFit="1" customWidth="1"/>
    <col min="12810" max="12810" width="13.42578125" style="517" customWidth="1"/>
    <col min="12811" max="12811" width="14.5703125" style="517" customWidth="1"/>
    <col min="12812" max="13056" width="9.140625" style="517"/>
    <col min="13057" max="13057" width="2.7109375" style="517" customWidth="1"/>
    <col min="13058" max="13062" width="15.7109375" style="517" customWidth="1"/>
    <col min="13063" max="13063" width="2.7109375" style="517" customWidth="1"/>
    <col min="13064" max="13064" width="5.85546875" style="517" customWidth="1"/>
    <col min="13065" max="13065" width="11.5703125" style="517" bestFit="1" customWidth="1"/>
    <col min="13066" max="13066" width="13.42578125" style="517" customWidth="1"/>
    <col min="13067" max="13067" width="14.5703125" style="517" customWidth="1"/>
    <col min="13068" max="13312" width="9.140625" style="517"/>
    <col min="13313" max="13313" width="2.7109375" style="517" customWidth="1"/>
    <col min="13314" max="13318" width="15.7109375" style="517" customWidth="1"/>
    <col min="13319" max="13319" width="2.7109375" style="517" customWidth="1"/>
    <col min="13320" max="13320" width="5.85546875" style="517" customWidth="1"/>
    <col min="13321" max="13321" width="11.5703125" style="517" bestFit="1" customWidth="1"/>
    <col min="13322" max="13322" width="13.42578125" style="517" customWidth="1"/>
    <col min="13323" max="13323" width="14.5703125" style="517" customWidth="1"/>
    <col min="13324" max="13568" width="9.140625" style="517"/>
    <col min="13569" max="13569" width="2.7109375" style="517" customWidth="1"/>
    <col min="13570" max="13574" width="15.7109375" style="517" customWidth="1"/>
    <col min="13575" max="13575" width="2.7109375" style="517" customWidth="1"/>
    <col min="13576" max="13576" width="5.85546875" style="517" customWidth="1"/>
    <col min="13577" max="13577" width="11.5703125" style="517" bestFit="1" customWidth="1"/>
    <col min="13578" max="13578" width="13.42578125" style="517" customWidth="1"/>
    <col min="13579" max="13579" width="14.5703125" style="517" customWidth="1"/>
    <col min="13580" max="13824" width="9.140625" style="517"/>
    <col min="13825" max="13825" width="2.7109375" style="517" customWidth="1"/>
    <col min="13826" max="13830" width="15.7109375" style="517" customWidth="1"/>
    <col min="13831" max="13831" width="2.7109375" style="517" customWidth="1"/>
    <col min="13832" max="13832" width="5.85546875" style="517" customWidth="1"/>
    <col min="13833" max="13833" width="11.5703125" style="517" bestFit="1" customWidth="1"/>
    <col min="13834" max="13834" width="13.42578125" style="517" customWidth="1"/>
    <col min="13835" max="13835" width="14.5703125" style="517" customWidth="1"/>
    <col min="13836" max="14080" width="9.140625" style="517"/>
    <col min="14081" max="14081" width="2.7109375" style="517" customWidth="1"/>
    <col min="14082" max="14086" width="15.7109375" style="517" customWidth="1"/>
    <col min="14087" max="14087" width="2.7109375" style="517" customWidth="1"/>
    <col min="14088" max="14088" width="5.85546875" style="517" customWidth="1"/>
    <col min="14089" max="14089" width="11.5703125" style="517" bestFit="1" customWidth="1"/>
    <col min="14090" max="14090" width="13.42578125" style="517" customWidth="1"/>
    <col min="14091" max="14091" width="14.5703125" style="517" customWidth="1"/>
    <col min="14092" max="14336" width="9.140625" style="517"/>
    <col min="14337" max="14337" width="2.7109375" style="517" customWidth="1"/>
    <col min="14338" max="14342" width="15.7109375" style="517" customWidth="1"/>
    <col min="14343" max="14343" width="2.7109375" style="517" customWidth="1"/>
    <col min="14344" max="14344" width="5.85546875" style="517" customWidth="1"/>
    <col min="14345" max="14345" width="11.5703125" style="517" bestFit="1" customWidth="1"/>
    <col min="14346" max="14346" width="13.42578125" style="517" customWidth="1"/>
    <col min="14347" max="14347" width="14.5703125" style="517" customWidth="1"/>
    <col min="14348" max="14592" width="9.140625" style="517"/>
    <col min="14593" max="14593" width="2.7109375" style="517" customWidth="1"/>
    <col min="14594" max="14598" width="15.7109375" style="517" customWidth="1"/>
    <col min="14599" max="14599" width="2.7109375" style="517" customWidth="1"/>
    <col min="14600" max="14600" width="5.85546875" style="517" customWidth="1"/>
    <col min="14601" max="14601" width="11.5703125" style="517" bestFit="1" customWidth="1"/>
    <col min="14602" max="14602" width="13.42578125" style="517" customWidth="1"/>
    <col min="14603" max="14603" width="14.5703125" style="517" customWidth="1"/>
    <col min="14604" max="14848" width="9.140625" style="517"/>
    <col min="14849" max="14849" width="2.7109375" style="517" customWidth="1"/>
    <col min="14850" max="14854" width="15.7109375" style="517" customWidth="1"/>
    <col min="14855" max="14855" width="2.7109375" style="517" customWidth="1"/>
    <col min="14856" max="14856" width="5.85546875" style="517" customWidth="1"/>
    <col min="14857" max="14857" width="11.5703125" style="517" bestFit="1" customWidth="1"/>
    <col min="14858" max="14858" width="13.42578125" style="517" customWidth="1"/>
    <col min="14859" max="14859" width="14.5703125" style="517" customWidth="1"/>
    <col min="14860" max="15104" width="9.140625" style="517"/>
    <col min="15105" max="15105" width="2.7109375" style="517" customWidth="1"/>
    <col min="15106" max="15110" width="15.7109375" style="517" customWidth="1"/>
    <col min="15111" max="15111" width="2.7109375" style="517" customWidth="1"/>
    <col min="15112" max="15112" width="5.85546875" style="517" customWidth="1"/>
    <col min="15113" max="15113" width="11.5703125" style="517" bestFit="1" customWidth="1"/>
    <col min="15114" max="15114" width="13.42578125" style="517" customWidth="1"/>
    <col min="15115" max="15115" width="14.5703125" style="517" customWidth="1"/>
    <col min="15116" max="15360" width="9.140625" style="517"/>
    <col min="15361" max="15361" width="2.7109375" style="517" customWidth="1"/>
    <col min="15362" max="15366" width="15.7109375" style="517" customWidth="1"/>
    <col min="15367" max="15367" width="2.7109375" style="517" customWidth="1"/>
    <col min="15368" max="15368" width="5.85546875" style="517" customWidth="1"/>
    <col min="15369" max="15369" width="11.5703125" style="517" bestFit="1" customWidth="1"/>
    <col min="15370" max="15370" width="13.42578125" style="517" customWidth="1"/>
    <col min="15371" max="15371" width="14.5703125" style="517" customWidth="1"/>
    <col min="15372" max="15616" width="9.140625" style="517"/>
    <col min="15617" max="15617" width="2.7109375" style="517" customWidth="1"/>
    <col min="15618" max="15622" width="15.7109375" style="517" customWidth="1"/>
    <col min="15623" max="15623" width="2.7109375" style="517" customWidth="1"/>
    <col min="15624" max="15624" width="5.85546875" style="517" customWidth="1"/>
    <col min="15625" max="15625" width="11.5703125" style="517" bestFit="1" customWidth="1"/>
    <col min="15626" max="15626" width="13.42578125" style="517" customWidth="1"/>
    <col min="15627" max="15627" width="14.5703125" style="517" customWidth="1"/>
    <col min="15628" max="15872" width="9.140625" style="517"/>
    <col min="15873" max="15873" width="2.7109375" style="517" customWidth="1"/>
    <col min="15874" max="15878" width="15.7109375" style="517" customWidth="1"/>
    <col min="15879" max="15879" width="2.7109375" style="517" customWidth="1"/>
    <col min="15880" max="15880" width="5.85546875" style="517" customWidth="1"/>
    <col min="15881" max="15881" width="11.5703125" style="517" bestFit="1" customWidth="1"/>
    <col min="15882" max="15882" width="13.42578125" style="517" customWidth="1"/>
    <col min="15883" max="15883" width="14.5703125" style="517" customWidth="1"/>
    <col min="15884" max="16128" width="9.140625" style="517"/>
    <col min="16129" max="16129" width="2.7109375" style="517" customWidth="1"/>
    <col min="16130" max="16134" width="15.7109375" style="517" customWidth="1"/>
    <col min="16135" max="16135" width="2.7109375" style="517" customWidth="1"/>
    <col min="16136" max="16136" width="5.85546875" style="517" customWidth="1"/>
    <col min="16137" max="16137" width="11.5703125" style="517" bestFit="1" customWidth="1"/>
    <col min="16138" max="16138" width="13.42578125" style="517" customWidth="1"/>
    <col min="16139" max="16139" width="14.5703125" style="517" customWidth="1"/>
    <col min="16140" max="16384" width="9.140625" style="517"/>
  </cols>
  <sheetData>
    <row r="1" spans="1:16" ht="18" customHeight="1">
      <c r="A1" s="1762" t="s">
        <v>454</v>
      </c>
      <c r="B1" s="1762"/>
      <c r="C1" s="1762"/>
      <c r="D1" s="1762"/>
      <c r="E1" s="1762"/>
      <c r="F1" s="1762"/>
      <c r="G1" s="1762"/>
      <c r="H1" s="907"/>
      <c r="I1" s="907"/>
      <c r="J1" s="318"/>
      <c r="K1" s="908"/>
      <c r="L1" s="908"/>
      <c r="M1" s="318"/>
      <c r="N1" s="318"/>
      <c r="O1" s="318"/>
      <c r="P1" s="318"/>
    </row>
    <row r="2" spans="1:16" ht="26.45" customHeight="1">
      <c r="H2" s="318"/>
      <c r="I2" s="318"/>
      <c r="J2" s="318"/>
      <c r="K2" s="318"/>
      <c r="L2" s="318"/>
      <c r="M2" s="318"/>
      <c r="N2" s="318"/>
      <c r="O2" s="318"/>
      <c r="P2" s="318"/>
    </row>
    <row r="3" spans="1:16" ht="16.5" customHeight="1">
      <c r="A3" s="1758" t="s">
        <v>396</v>
      </c>
      <c r="B3" s="1758"/>
      <c r="C3" s="1758"/>
      <c r="D3" s="1758"/>
      <c r="E3" s="1758"/>
      <c r="F3" s="1758"/>
      <c r="G3" s="1758"/>
      <c r="H3" s="318"/>
      <c r="I3" s="318"/>
      <c r="J3" s="318"/>
      <c r="K3" s="318"/>
      <c r="L3" s="318"/>
      <c r="M3" s="318"/>
      <c r="N3" s="318"/>
      <c r="O3" s="318"/>
      <c r="P3" s="318"/>
    </row>
    <row r="4" spans="1:16" ht="20.100000000000001" customHeight="1">
      <c r="A4" s="910"/>
      <c r="B4" s="1759"/>
      <c r="C4" s="1759"/>
      <c r="D4" s="911" t="str">
        <f>'7.2'!A3</f>
        <v>KHO - 21. 1. 2020</v>
      </c>
      <c r="F4" s="912"/>
      <c r="H4" s="318"/>
      <c r="I4" s="318"/>
      <c r="J4" s="318"/>
      <c r="K4" s="318"/>
      <c r="L4" s="318"/>
      <c r="M4" s="318"/>
      <c r="N4" s="318"/>
      <c r="O4" s="318"/>
      <c r="P4" s="318"/>
    </row>
    <row r="5" spans="1:16" ht="13.5" customHeight="1">
      <c r="A5" s="913"/>
      <c r="B5" s="412" t="str">
        <f>'7.2'!B8</f>
        <v>z ČR</v>
      </c>
      <c r="C5" s="914" t="str">
        <f>'7.2'!C8</f>
        <v>přes HPS</v>
      </c>
      <c r="D5" s="915"/>
      <c r="E5" s="916" t="str">
        <f>'7.2'!B5</f>
        <v>do ČR</v>
      </c>
      <c r="F5" s="914" t="str">
        <f>'7.2'!C5</f>
        <v>přes HPS</v>
      </c>
      <c r="G5" s="917"/>
      <c r="H5" s="318"/>
      <c r="I5" s="318"/>
      <c r="J5" s="318"/>
      <c r="K5" s="318"/>
      <c r="L5" s="318"/>
      <c r="M5" s="318"/>
      <c r="N5" s="318"/>
      <c r="O5" s="318"/>
      <c r="P5" s="318"/>
    </row>
    <row r="6" spans="1:16" ht="20.100000000000001" customHeight="1">
      <c r="A6" s="918"/>
      <c r="B6" s="1755">
        <f>'7.2'!D8</f>
        <v>119784</v>
      </c>
      <c r="C6" s="1755"/>
      <c r="D6" s="919"/>
      <c r="E6" s="1755">
        <f>'7.2'!D5</f>
        <v>134772.76716953269</v>
      </c>
      <c r="F6" s="1755"/>
      <c r="G6" s="920"/>
    </row>
    <row r="7" spans="1:16" ht="20.100000000000001" customHeight="1">
      <c r="A7" s="918"/>
      <c r="B7" s="918"/>
      <c r="C7" s="918"/>
      <c r="D7" s="918"/>
      <c r="E7" s="918"/>
      <c r="F7" s="918"/>
      <c r="G7" s="920"/>
    </row>
    <row r="8" spans="1:16" ht="20.100000000000001" customHeight="1">
      <c r="A8" s="918"/>
      <c r="B8" s="917"/>
      <c r="C8" s="917"/>
      <c r="D8" s="917"/>
      <c r="E8" s="917"/>
      <c r="F8" s="917"/>
      <c r="G8" s="920"/>
    </row>
    <row r="9" spans="1:16" ht="20.100000000000001" customHeight="1">
      <c r="A9" s="918"/>
      <c r="B9" s="918"/>
      <c r="C9" s="918"/>
      <c r="D9" s="918"/>
      <c r="E9" s="918"/>
      <c r="F9" s="918"/>
      <c r="G9" s="920"/>
      <c r="I9" s="725"/>
      <c r="J9" s="921"/>
    </row>
    <row r="10" spans="1:16" ht="20.100000000000001" customHeight="1">
      <c r="A10" s="918"/>
      <c r="B10" s="922"/>
      <c r="C10" s="922"/>
      <c r="D10" s="918"/>
      <c r="E10" s="1">
        <f>'7.2'!D8</f>
        <v>119784</v>
      </c>
      <c r="F10" s="2">
        <f>'7.2'!D11</f>
        <v>14988.767169532686</v>
      </c>
      <c r="G10" s="920"/>
      <c r="J10" s="921"/>
    </row>
    <row r="11" spans="1:16" ht="20.100000000000001" customHeight="1">
      <c r="A11" s="918"/>
      <c r="B11" s="918"/>
      <c r="C11" s="918"/>
      <c r="D11" s="918"/>
      <c r="E11" s="918"/>
      <c r="F11" s="918"/>
      <c r="G11" s="920"/>
      <c r="J11" s="921"/>
    </row>
    <row r="12" spans="1:16" ht="20.100000000000001" customHeight="1">
      <c r="A12" s="918"/>
      <c r="B12" s="918"/>
      <c r="C12" s="918"/>
      <c r="D12" s="918"/>
      <c r="E12" s="918"/>
      <c r="F12" s="918"/>
      <c r="G12" s="920"/>
      <c r="I12" s="923"/>
      <c r="J12" s="921"/>
    </row>
    <row r="13" spans="1:16" ht="20.100000000000001" customHeight="1">
      <c r="A13" s="918"/>
      <c r="D13" s="1754" t="str">
        <f>'7.2'!A5&amp;" "&amp;'7.2'!C5</f>
        <v>Tok plynu do/z plynárenské soustavy ČR přes HPS</v>
      </c>
      <c r="G13" s="920"/>
      <c r="I13" s="923"/>
      <c r="J13" s="921"/>
      <c r="K13" s="725"/>
    </row>
    <row r="14" spans="1:16" ht="20.100000000000001" customHeight="1">
      <c r="A14" s="918"/>
      <c r="C14" s="918"/>
      <c r="D14" s="1754"/>
      <c r="E14" s="918"/>
      <c r="F14" s="918"/>
      <c r="G14" s="920"/>
      <c r="I14" s="725"/>
      <c r="J14" s="921"/>
      <c r="K14" s="725"/>
    </row>
    <row r="15" spans="1:16" ht="20.100000000000001" customHeight="1">
      <c r="A15" s="918"/>
      <c r="B15" s="1757" t="str">
        <f>'7.2'!A14</f>
        <v>Tok plynu ze/do zásobníků plynu, které náleží do plynárenské soustavy ČR</v>
      </c>
      <c r="C15" s="918"/>
      <c r="D15" s="3">
        <f>E10</f>
        <v>119784</v>
      </c>
      <c r="E15" s="918"/>
      <c r="H15" s="318"/>
      <c r="I15" s="923"/>
      <c r="J15" s="923"/>
      <c r="K15" s="923"/>
      <c r="L15" s="921"/>
      <c r="N15" s="921"/>
      <c r="O15" s="921"/>
      <c r="P15" s="921"/>
    </row>
    <row r="16" spans="1:16" ht="20.100000000000001" customHeight="1">
      <c r="A16" s="918"/>
      <c r="B16" s="1757"/>
      <c r="C16" s="918"/>
      <c r="D16" s="2">
        <f>F10+B21</f>
        <v>40493.346169532684</v>
      </c>
      <c r="E16" s="924"/>
      <c r="H16" s="318"/>
      <c r="J16" s="921"/>
      <c r="K16" s="921"/>
      <c r="L16" s="921"/>
      <c r="N16" s="921"/>
      <c r="O16" s="921"/>
      <c r="P16" s="921"/>
    </row>
    <row r="17" spans="1:16" ht="20.100000000000001" customHeight="1">
      <c r="A17" s="918"/>
      <c r="B17" s="1757"/>
      <c r="G17" s="920"/>
      <c r="H17" s="318"/>
      <c r="J17" s="921"/>
      <c r="K17" s="921"/>
      <c r="L17" s="921"/>
      <c r="M17" s="725"/>
      <c r="N17" s="921"/>
      <c r="O17" s="921"/>
      <c r="P17" s="921"/>
    </row>
    <row r="18" spans="1:16" ht="20.100000000000001" customHeight="1">
      <c r="B18" s="1757"/>
      <c r="F18" s="1753" t="str">
        <f>'7.2'!A47</f>
        <v>Bilanční rozdíl v PS</v>
      </c>
      <c r="G18" s="925"/>
      <c r="H18" s="318"/>
      <c r="J18" s="921"/>
      <c r="K18" s="921"/>
      <c r="L18" s="921"/>
      <c r="N18" s="921"/>
      <c r="O18" s="921"/>
      <c r="P18" s="921"/>
    </row>
    <row r="19" spans="1:16" ht="20.100000000000001" customHeight="1">
      <c r="A19" s="926" t="str">
        <f>'7.2'!B18</f>
        <v>do ZP</v>
      </c>
      <c r="B19" s="4">
        <f>'7.2'!D21</f>
        <v>0</v>
      </c>
      <c r="F19" s="1753"/>
      <c r="G19" s="925"/>
      <c r="H19" s="318"/>
      <c r="J19" s="921"/>
      <c r="K19" s="921"/>
      <c r="L19" s="921"/>
      <c r="M19" s="725"/>
      <c r="N19" s="921"/>
      <c r="O19" s="921"/>
      <c r="P19" s="921"/>
    </row>
    <row r="20" spans="1:16" ht="20.100000000000001" customHeight="1">
      <c r="A20" s="918"/>
      <c r="F20" s="5">
        <f>'7.2'!D47</f>
        <v>2915.2969592181762</v>
      </c>
      <c r="G20" s="920"/>
      <c r="H20" s="318"/>
      <c r="J20" s="921"/>
      <c r="K20" s="921"/>
      <c r="L20" s="921"/>
      <c r="N20" s="921"/>
      <c r="O20" s="921"/>
      <c r="P20" s="921"/>
    </row>
    <row r="21" spans="1:16" ht="20.100000000000001" customHeight="1">
      <c r="A21" s="926" t="str">
        <f>'7.2'!B14</f>
        <v>ze ZP</v>
      </c>
      <c r="B21" s="6">
        <f>'7.2'!D17</f>
        <v>25504.579000000002</v>
      </c>
      <c r="C21" s="918"/>
      <c r="G21" s="927"/>
      <c r="H21" s="318"/>
      <c r="J21" s="921"/>
      <c r="K21" s="921"/>
      <c r="L21" s="921"/>
      <c r="M21" s="725"/>
      <c r="N21" s="921"/>
      <c r="O21" s="921"/>
      <c r="P21" s="921"/>
    </row>
    <row r="22" spans="1:16" ht="20.100000000000001" customHeight="1">
      <c r="A22" s="918"/>
      <c r="C22" s="918"/>
      <c r="F22" s="1761" t="str">
        <f>'7.2'!B43</f>
        <v>zákazníci připojeni přímo k PS</v>
      </c>
      <c r="G22" s="927"/>
      <c r="H22" s="318"/>
      <c r="J22" s="921"/>
      <c r="K22" s="921"/>
      <c r="L22" s="921"/>
      <c r="M22" s="725"/>
      <c r="N22" s="921"/>
      <c r="O22" s="921"/>
      <c r="P22" s="921"/>
    </row>
    <row r="23" spans="1:16" ht="20.100000000000001" customHeight="1">
      <c r="A23" s="918"/>
      <c r="C23" s="918"/>
      <c r="F23" s="1761"/>
      <c r="G23" s="927"/>
      <c r="H23" s="318"/>
      <c r="J23" s="921"/>
      <c r="K23" s="921"/>
      <c r="L23" s="921"/>
      <c r="M23" s="725"/>
      <c r="N23" s="921"/>
      <c r="O23" s="921"/>
      <c r="P23" s="921"/>
    </row>
    <row r="24" spans="1:16" ht="23.1" customHeight="1">
      <c r="A24" s="918"/>
      <c r="F24" s="7">
        <f>'7.2'!D43+('7.2'!D45-'7.2'!D37-'7.2'!D42)</f>
        <v>3611.857</v>
      </c>
      <c r="G24" s="920"/>
      <c r="H24" s="929"/>
      <c r="J24" s="921"/>
      <c r="K24" s="921"/>
      <c r="L24" s="921"/>
      <c r="N24" s="921"/>
      <c r="O24" s="921"/>
      <c r="P24" s="921"/>
    </row>
    <row r="25" spans="1:16" ht="23.1" customHeight="1">
      <c r="A25" s="918"/>
      <c r="B25" s="1760" t="str">
        <f>'7.2'!A5&amp;" "&amp;'7.2'!C6</f>
        <v>Tok plynu do/z plynárenské soustavy ČR přes PPL</v>
      </c>
      <c r="F25" s="928"/>
      <c r="G25" s="920"/>
      <c r="H25" s="929"/>
      <c r="J25" s="921"/>
      <c r="K25" s="921"/>
      <c r="L25" s="921"/>
      <c r="N25" s="921"/>
      <c r="O25" s="921"/>
      <c r="P25" s="921"/>
    </row>
    <row r="26" spans="1:16" ht="23.1" customHeight="1">
      <c r="A26" s="918"/>
      <c r="B26" s="1760"/>
      <c r="C26" s="918"/>
      <c r="E26" s="918"/>
      <c r="G26" s="920"/>
      <c r="H26" s="929"/>
      <c r="I26" s="725"/>
      <c r="J26" s="725"/>
      <c r="K26" s="725"/>
      <c r="L26" s="921"/>
      <c r="N26" s="921"/>
      <c r="O26" s="921"/>
      <c r="P26" s="921"/>
    </row>
    <row r="27" spans="1:16" ht="23.1" customHeight="1" thickBot="1">
      <c r="A27" s="930" t="str">
        <f>'7.2'!B5</f>
        <v>do ČR</v>
      </c>
      <c r="B27" s="8">
        <f>'7.2'!D6</f>
        <v>8.0620459096321397</v>
      </c>
      <c r="C27" s="918"/>
      <c r="D27" s="931" t="str">
        <f>'7.2'!B36</f>
        <v>spotřeba v RDS</v>
      </c>
      <c r="E27" s="918"/>
      <c r="F27" s="918" t="str">
        <f>'7.2'!A36</f>
        <v>Spotřeba plynu v ČR</v>
      </c>
      <c r="G27" s="920"/>
      <c r="J27" s="921"/>
      <c r="K27" s="921"/>
      <c r="L27" s="921"/>
      <c r="N27" s="921"/>
      <c r="O27" s="921"/>
      <c r="P27" s="921"/>
    </row>
    <row r="28" spans="1:16" ht="23.1" customHeight="1" thickBot="1">
      <c r="A28" s="932"/>
      <c r="B28" s="931"/>
      <c r="C28" s="918"/>
      <c r="D28" s="8">
        <f>D16+F20-F24+B27-B29+D33</f>
        <v>40128.88940717066</v>
      </c>
      <c r="E28" s="918"/>
      <c r="F28" s="18">
        <f>D28+F24+E33+F33</f>
        <v>43782.719568460983</v>
      </c>
      <c r="G28" s="933"/>
      <c r="J28" s="921"/>
      <c r="K28" s="725"/>
      <c r="P28" s="921"/>
    </row>
    <row r="29" spans="1:16" ht="23.1" customHeight="1">
      <c r="A29" s="930" t="str">
        <f>'7.2'!B8</f>
        <v>z ČR</v>
      </c>
      <c r="B29" s="8">
        <f>'7.2'!D9</f>
        <v>1.21589923266638</v>
      </c>
      <c r="C29" s="918"/>
      <c r="G29" s="933"/>
      <c r="I29" s="725"/>
      <c r="J29" s="921"/>
      <c r="P29" s="921"/>
    </row>
    <row r="30" spans="1:16" ht="24.95" customHeight="1">
      <c r="A30" s="933"/>
      <c r="B30" s="918"/>
      <c r="C30" s="918"/>
      <c r="G30" s="933"/>
      <c r="J30" s="921"/>
      <c r="K30" s="725"/>
    </row>
    <row r="31" spans="1:16" ht="24.95" customHeight="1">
      <c r="A31" s="934"/>
      <c r="B31" s="934"/>
      <c r="C31" s="934"/>
      <c r="G31" s="935"/>
    </row>
    <row r="32" spans="1:16" ht="24.95" customHeight="1">
      <c r="A32" s="934"/>
      <c r="B32" s="517"/>
      <c r="C32" s="934"/>
      <c r="D32" s="936" t="str">
        <f>'7.2'!B27</f>
        <v>připojena k RDS</v>
      </c>
      <c r="E32" s="937" t="str">
        <f>'7.2'!B30</f>
        <v>připojena k LDS</v>
      </c>
      <c r="F32" s="938" t="str">
        <f>'7.2'!C34</f>
        <v>VS</v>
      </c>
      <c r="G32" s="935"/>
      <c r="H32" s="923"/>
    </row>
    <row r="33" spans="1:9" ht="24.95" customHeight="1">
      <c r="A33" s="934"/>
      <c r="B33" s="517"/>
      <c r="D33" s="9">
        <f>'7.2'!D27</f>
        <v>325.25713174283942</v>
      </c>
      <c r="E33" s="10">
        <f>'7.2'!D32</f>
        <v>41.308</v>
      </c>
      <c r="F33" s="11">
        <f>'7.2'!D34</f>
        <v>0.66516129032257698</v>
      </c>
      <c r="G33" s="935"/>
    </row>
    <row r="34" spans="1:9" ht="24.95" customHeight="1">
      <c r="A34" s="934"/>
      <c r="B34" s="934"/>
      <c r="C34" s="934"/>
      <c r="D34" s="918"/>
      <c r="E34" s="918"/>
      <c r="F34" s="918"/>
      <c r="G34" s="935"/>
      <c r="I34" s="725"/>
    </row>
    <row r="35" spans="1:9" ht="24.95" customHeight="1">
      <c r="A35" s="934"/>
      <c r="B35" s="934"/>
      <c r="C35" s="938" t="str">
        <f>'7.2'!A27</f>
        <v>Výroba plynu
 v ČR</v>
      </c>
      <c r="D35" s="918"/>
      <c r="F35" s="918"/>
      <c r="G35" s="935"/>
    </row>
    <row r="36" spans="1:9" ht="24.95" customHeight="1">
      <c r="A36" s="934"/>
      <c r="B36" s="934"/>
      <c r="C36" s="11">
        <f>'7.2'!D35</f>
        <v>367.23029303316201</v>
      </c>
      <c r="F36" s="918"/>
      <c r="G36" s="935"/>
    </row>
    <row r="37" spans="1:9" ht="24.95" customHeight="1"/>
    <row r="38" spans="1:9" ht="12.95" customHeight="1">
      <c r="A38" s="1756"/>
      <c r="B38" s="1756"/>
      <c r="C38" s="1756"/>
      <c r="D38" s="1756"/>
      <c r="E38" s="1756"/>
      <c r="F38" s="1756"/>
      <c r="G38" s="1756"/>
    </row>
    <row r="39" spans="1:9" ht="12.95" customHeight="1">
      <c r="A39" s="1660"/>
      <c r="B39" s="1660"/>
      <c r="C39" s="1660"/>
      <c r="D39" s="1660"/>
      <c r="E39" s="1660"/>
      <c r="F39" s="1660"/>
      <c r="G39" s="1660"/>
    </row>
    <row r="40" spans="1:9" ht="12.95" customHeight="1"/>
    <row r="41" spans="1:9" ht="15" customHeight="1">
      <c r="A41" s="934"/>
      <c r="B41" s="934"/>
      <c r="C41" s="934"/>
      <c r="D41" s="934"/>
      <c r="E41" s="934"/>
      <c r="F41" s="934"/>
      <c r="G41" s="934"/>
    </row>
    <row r="42" spans="1:9" ht="15" customHeight="1">
      <c r="A42" s="569"/>
      <c r="B42" s="569"/>
      <c r="C42" s="939"/>
      <c r="D42" s="940"/>
      <c r="E42" s="941"/>
    </row>
    <row r="43" spans="1:9" ht="15" customHeight="1">
      <c r="A43" s="569"/>
      <c r="B43" s="569"/>
      <c r="C43" s="939"/>
      <c r="D43" s="940"/>
      <c r="E43" s="942"/>
    </row>
    <row r="44" spans="1:9" ht="15" customHeight="1">
      <c r="A44" s="348"/>
      <c r="B44" s="348"/>
      <c r="C44" s="318"/>
      <c r="D44" s="941"/>
      <c r="E44" s="941"/>
    </row>
    <row r="45" spans="1:9" ht="15" customHeight="1">
      <c r="A45" s="348"/>
      <c r="B45" s="348"/>
      <c r="C45" s="318"/>
      <c r="D45" s="941"/>
      <c r="E45" s="941"/>
    </row>
    <row r="46" spans="1:9" ht="15" customHeight="1">
      <c r="A46" s="348"/>
      <c r="B46" s="348"/>
      <c r="C46" s="318"/>
      <c r="D46" s="941"/>
      <c r="E46" s="941"/>
    </row>
    <row r="47" spans="1:9" ht="15" customHeight="1">
      <c r="A47" s="348"/>
      <c r="B47" s="348"/>
      <c r="C47" s="318"/>
      <c r="D47" s="941"/>
      <c r="E47" s="941"/>
    </row>
    <row r="48" spans="1:9" ht="15" customHeight="1">
      <c r="A48" s="348"/>
      <c r="B48" s="348"/>
      <c r="C48" s="318"/>
      <c r="D48" s="941"/>
      <c r="E48" s="941"/>
    </row>
    <row r="49" spans="1:16" ht="15" customHeight="1">
      <c r="A49" s="348"/>
      <c r="B49" s="348"/>
      <c r="C49" s="318"/>
      <c r="D49" s="941"/>
      <c r="E49" s="941"/>
    </row>
    <row r="50" spans="1:16" ht="15" customHeight="1">
      <c r="A50" s="348"/>
      <c r="B50" s="348"/>
      <c r="C50" s="318"/>
      <c r="D50" s="941"/>
      <c r="E50" s="941"/>
    </row>
    <row r="51" spans="1:16" ht="15" customHeight="1">
      <c r="A51" s="348"/>
      <c r="B51" s="348"/>
      <c r="C51" s="318"/>
      <c r="D51" s="941"/>
      <c r="E51" s="941"/>
    </row>
    <row r="52" spans="1:16" ht="15" customHeight="1">
      <c r="A52" s="348"/>
      <c r="B52" s="348"/>
      <c r="C52" s="318"/>
      <c r="D52" s="941"/>
      <c r="E52" s="941"/>
    </row>
    <row r="53" spans="1:16" ht="15" customHeight="1">
      <c r="A53" s="348"/>
      <c r="B53" s="348"/>
      <c r="C53" s="318"/>
      <c r="D53" s="941"/>
      <c r="E53" s="941"/>
    </row>
    <row r="54" spans="1:16" ht="15" customHeight="1">
      <c r="A54" s="348"/>
      <c r="B54" s="348"/>
      <c r="C54" s="318"/>
      <c r="D54" s="941"/>
      <c r="E54" s="941"/>
    </row>
    <row r="55" spans="1:16" ht="15" customHeight="1">
      <c r="A55" s="348"/>
      <c r="B55" s="348"/>
      <c r="C55" s="318"/>
      <c r="D55" s="941"/>
      <c r="E55" s="941"/>
    </row>
    <row r="56" spans="1:16" ht="15" customHeight="1">
      <c r="A56" s="348"/>
      <c r="B56" s="348"/>
      <c r="C56" s="318"/>
      <c r="D56" s="941"/>
      <c r="E56" s="941"/>
    </row>
    <row r="57" spans="1:16" ht="15" customHeight="1">
      <c r="A57" s="348"/>
      <c r="B57" s="348"/>
      <c r="C57" s="318"/>
      <c r="D57" s="941"/>
      <c r="E57" s="941"/>
    </row>
    <row r="58" spans="1:16" ht="15" customHeight="1">
      <c r="D58" s="943"/>
      <c r="E58" s="943"/>
    </row>
    <row r="59" spans="1:16" ht="15" customHeight="1">
      <c r="D59" s="943"/>
      <c r="E59" s="943"/>
    </row>
    <row r="60" spans="1:16" ht="15" customHeight="1">
      <c r="D60" s="943"/>
      <c r="E60" s="943"/>
    </row>
    <row r="61" spans="1:16" ht="15" customHeight="1"/>
    <row r="62" spans="1:16" ht="15" customHeight="1"/>
    <row r="63" spans="1:16" ht="15" customHeight="1"/>
    <row r="64" spans="1:16" s="909" customFormat="1" ht="15" customHeight="1">
      <c r="C64" s="517"/>
      <c r="D64" s="517"/>
      <c r="E64" s="517"/>
      <c r="F64" s="517"/>
      <c r="G64" s="517"/>
      <c r="H64" s="517"/>
      <c r="I64" s="517"/>
      <c r="J64" s="517"/>
      <c r="K64" s="517"/>
      <c r="L64" s="517"/>
      <c r="M64" s="517"/>
      <c r="N64" s="517"/>
      <c r="O64" s="517"/>
      <c r="P64" s="517"/>
    </row>
    <row r="65" spans="3:16" s="909" customFormat="1" ht="15" customHeight="1">
      <c r="C65" s="517"/>
      <c r="D65" s="517"/>
      <c r="E65" s="517"/>
      <c r="F65" s="517"/>
      <c r="G65" s="517"/>
      <c r="H65" s="517"/>
      <c r="I65" s="517"/>
      <c r="J65" s="517"/>
      <c r="K65" s="517"/>
      <c r="L65" s="517"/>
      <c r="M65" s="517"/>
      <c r="N65" s="517"/>
      <c r="O65" s="517"/>
      <c r="P65" s="517"/>
    </row>
    <row r="66" spans="3:16" s="909" customFormat="1" ht="15" customHeight="1">
      <c r="C66" s="517"/>
      <c r="D66" s="517"/>
      <c r="E66" s="517"/>
      <c r="F66" s="517"/>
      <c r="G66" s="517"/>
      <c r="H66" s="517"/>
      <c r="I66" s="517"/>
      <c r="J66" s="517"/>
      <c r="K66" s="517"/>
      <c r="L66" s="517"/>
      <c r="M66" s="517"/>
      <c r="N66" s="517"/>
      <c r="O66" s="517"/>
      <c r="P66" s="517"/>
    </row>
    <row r="67" spans="3:16" s="909" customFormat="1" ht="15" customHeight="1">
      <c r="C67" s="517"/>
      <c r="D67" s="517"/>
      <c r="E67" s="517"/>
      <c r="F67" s="517"/>
      <c r="G67" s="517"/>
      <c r="H67" s="517"/>
      <c r="I67" s="517"/>
      <c r="J67" s="517"/>
      <c r="K67" s="517"/>
      <c r="L67" s="517"/>
      <c r="M67" s="517"/>
      <c r="N67" s="517"/>
      <c r="O67" s="517"/>
      <c r="P67" s="517"/>
    </row>
    <row r="68" spans="3:16" s="909" customFormat="1" ht="15" customHeight="1">
      <c r="C68" s="517"/>
      <c r="D68" s="517"/>
      <c r="E68" s="517"/>
      <c r="F68" s="517"/>
      <c r="G68" s="517"/>
      <c r="H68" s="517"/>
      <c r="I68" s="517"/>
      <c r="J68" s="517"/>
      <c r="K68" s="517"/>
      <c r="L68" s="517"/>
      <c r="M68" s="517"/>
      <c r="N68" s="517"/>
      <c r="O68" s="517"/>
      <c r="P68" s="517"/>
    </row>
    <row r="69" spans="3:16" s="909" customFormat="1" ht="15" customHeight="1">
      <c r="C69" s="517"/>
      <c r="D69" s="517"/>
      <c r="E69" s="517"/>
      <c r="F69" s="517"/>
      <c r="G69" s="517"/>
      <c r="H69" s="517"/>
      <c r="I69" s="517"/>
      <c r="J69" s="517"/>
      <c r="K69" s="517"/>
      <c r="L69" s="517"/>
      <c r="M69" s="517"/>
      <c r="N69" s="517"/>
      <c r="O69" s="517"/>
      <c r="P69" s="517"/>
    </row>
    <row r="70" spans="3:16" s="909" customFormat="1" ht="15" customHeight="1">
      <c r="C70" s="517"/>
      <c r="D70" s="517"/>
      <c r="E70" s="517"/>
      <c r="F70" s="517"/>
      <c r="G70" s="517"/>
      <c r="H70" s="517"/>
      <c r="I70" s="517"/>
      <c r="J70" s="517"/>
      <c r="K70" s="517"/>
      <c r="L70" s="517"/>
      <c r="M70" s="517"/>
      <c r="N70" s="517"/>
      <c r="O70" s="517"/>
      <c r="P70" s="517"/>
    </row>
    <row r="71" spans="3:16" s="909" customFormat="1" ht="15" customHeight="1">
      <c r="C71" s="517"/>
      <c r="D71" s="517"/>
      <c r="E71" s="517"/>
      <c r="F71" s="517"/>
      <c r="G71" s="517"/>
      <c r="H71" s="517"/>
      <c r="I71" s="517"/>
      <c r="J71" s="517"/>
      <c r="K71" s="517"/>
      <c r="L71" s="517"/>
      <c r="M71" s="517"/>
      <c r="N71" s="517"/>
      <c r="O71" s="517"/>
      <c r="P71" s="517"/>
    </row>
    <row r="72" spans="3:16" s="909" customFormat="1" ht="15" customHeight="1">
      <c r="C72" s="517"/>
      <c r="D72" s="517"/>
      <c r="E72" s="517"/>
      <c r="F72" s="517"/>
      <c r="G72" s="517"/>
      <c r="H72" s="517"/>
      <c r="I72" s="517"/>
      <c r="J72" s="517"/>
      <c r="K72" s="517"/>
      <c r="L72" s="517"/>
      <c r="M72" s="517"/>
      <c r="N72" s="517"/>
      <c r="O72" s="517"/>
      <c r="P72" s="517"/>
    </row>
    <row r="73" spans="3:16" s="909" customFormat="1" ht="15" customHeight="1">
      <c r="C73" s="517"/>
      <c r="D73" s="517"/>
      <c r="E73" s="517"/>
      <c r="F73" s="517"/>
      <c r="G73" s="517"/>
      <c r="H73" s="517"/>
      <c r="I73" s="517"/>
      <c r="J73" s="517"/>
      <c r="K73" s="517"/>
      <c r="L73" s="517"/>
      <c r="M73" s="517"/>
      <c r="N73" s="517"/>
      <c r="O73" s="517"/>
      <c r="P73" s="517"/>
    </row>
    <row r="74" spans="3:16" s="909" customFormat="1" ht="15" customHeight="1">
      <c r="C74" s="517"/>
      <c r="D74" s="517"/>
      <c r="E74" s="517"/>
      <c r="F74" s="517"/>
      <c r="G74" s="517"/>
      <c r="H74" s="517"/>
      <c r="I74" s="517"/>
      <c r="J74" s="517"/>
      <c r="K74" s="517"/>
      <c r="L74" s="517"/>
      <c r="M74" s="517"/>
      <c r="N74" s="517"/>
      <c r="O74" s="517"/>
      <c r="P74" s="517"/>
    </row>
  </sheetData>
  <mergeCells count="12">
    <mergeCell ref="A3:G3"/>
    <mergeCell ref="B4:C4"/>
    <mergeCell ref="B25:B26"/>
    <mergeCell ref="F22:F23"/>
    <mergeCell ref="A1:G1"/>
    <mergeCell ref="A39:G39"/>
    <mergeCell ref="F18:F19"/>
    <mergeCell ref="D13:D14"/>
    <mergeCell ref="B6:C6"/>
    <mergeCell ref="E6:F6"/>
    <mergeCell ref="A38:G38"/>
    <mergeCell ref="B15:B18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27"/>
  <dimension ref="A1:X63"/>
  <sheetViews>
    <sheetView showGridLines="0" zoomScaleNormal="100" zoomScaleSheetLayoutView="100" workbookViewId="0"/>
  </sheetViews>
  <sheetFormatPr defaultRowHeight="11.25"/>
  <cols>
    <col min="1" max="1" width="7.7109375" style="944" customWidth="1"/>
    <col min="2" max="2" width="4.85546875" style="944" customWidth="1"/>
    <col min="3" max="12" width="7.42578125" style="944" customWidth="1"/>
    <col min="13" max="15" width="7.28515625" style="944" customWidth="1"/>
    <col min="16" max="16" width="13.5703125" style="944" customWidth="1"/>
    <col min="17" max="17" width="8.140625" style="944" customWidth="1"/>
    <col min="18" max="254" width="9.140625" style="944"/>
    <col min="255" max="255" width="3" style="944" customWidth="1"/>
    <col min="256" max="256" width="4.5703125" style="944" customWidth="1"/>
    <col min="257" max="266" width="11.7109375" style="944" customWidth="1"/>
    <col min="267" max="510" width="9.140625" style="944"/>
    <col min="511" max="511" width="3" style="944" customWidth="1"/>
    <col min="512" max="512" width="4.5703125" style="944" customWidth="1"/>
    <col min="513" max="522" width="11.7109375" style="944" customWidth="1"/>
    <col min="523" max="766" width="9.140625" style="944"/>
    <col min="767" max="767" width="3" style="944" customWidth="1"/>
    <col min="768" max="768" width="4.5703125" style="944" customWidth="1"/>
    <col min="769" max="778" width="11.7109375" style="944" customWidth="1"/>
    <col min="779" max="1022" width="9.140625" style="944"/>
    <col min="1023" max="1023" width="3" style="944" customWidth="1"/>
    <col min="1024" max="1024" width="4.5703125" style="944" customWidth="1"/>
    <col min="1025" max="1034" width="11.7109375" style="944" customWidth="1"/>
    <col min="1035" max="1278" width="9.140625" style="944"/>
    <col min="1279" max="1279" width="3" style="944" customWidth="1"/>
    <col min="1280" max="1280" width="4.5703125" style="944" customWidth="1"/>
    <col min="1281" max="1290" width="11.7109375" style="944" customWidth="1"/>
    <col min="1291" max="1534" width="9.140625" style="944"/>
    <col min="1535" max="1535" width="3" style="944" customWidth="1"/>
    <col min="1536" max="1536" width="4.5703125" style="944" customWidth="1"/>
    <col min="1537" max="1546" width="11.7109375" style="944" customWidth="1"/>
    <col min="1547" max="1790" width="9.140625" style="944"/>
    <col min="1791" max="1791" width="3" style="944" customWidth="1"/>
    <col min="1792" max="1792" width="4.5703125" style="944" customWidth="1"/>
    <col min="1793" max="1802" width="11.7109375" style="944" customWidth="1"/>
    <col min="1803" max="2046" width="9.140625" style="944"/>
    <col min="2047" max="2047" width="3" style="944" customWidth="1"/>
    <col min="2048" max="2048" width="4.5703125" style="944" customWidth="1"/>
    <col min="2049" max="2058" width="11.7109375" style="944" customWidth="1"/>
    <col min="2059" max="2302" width="9.140625" style="944"/>
    <col min="2303" max="2303" width="3" style="944" customWidth="1"/>
    <col min="2304" max="2304" width="4.5703125" style="944" customWidth="1"/>
    <col min="2305" max="2314" width="11.7109375" style="944" customWidth="1"/>
    <col min="2315" max="2558" width="9.140625" style="944"/>
    <col min="2559" max="2559" width="3" style="944" customWidth="1"/>
    <col min="2560" max="2560" width="4.5703125" style="944" customWidth="1"/>
    <col min="2561" max="2570" width="11.7109375" style="944" customWidth="1"/>
    <col min="2571" max="2814" width="9.140625" style="944"/>
    <col min="2815" max="2815" width="3" style="944" customWidth="1"/>
    <col min="2816" max="2816" width="4.5703125" style="944" customWidth="1"/>
    <col min="2817" max="2826" width="11.7109375" style="944" customWidth="1"/>
    <col min="2827" max="3070" width="9.140625" style="944"/>
    <col min="3071" max="3071" width="3" style="944" customWidth="1"/>
    <col min="3072" max="3072" width="4.5703125" style="944" customWidth="1"/>
    <col min="3073" max="3082" width="11.7109375" style="944" customWidth="1"/>
    <col min="3083" max="3326" width="9.140625" style="944"/>
    <col min="3327" max="3327" width="3" style="944" customWidth="1"/>
    <col min="3328" max="3328" width="4.5703125" style="944" customWidth="1"/>
    <col min="3329" max="3338" width="11.7109375" style="944" customWidth="1"/>
    <col min="3339" max="3582" width="9.140625" style="944"/>
    <col min="3583" max="3583" width="3" style="944" customWidth="1"/>
    <col min="3584" max="3584" width="4.5703125" style="944" customWidth="1"/>
    <col min="3585" max="3594" width="11.7109375" style="944" customWidth="1"/>
    <col min="3595" max="3838" width="9.140625" style="944"/>
    <col min="3839" max="3839" width="3" style="944" customWidth="1"/>
    <col min="3840" max="3840" width="4.5703125" style="944" customWidth="1"/>
    <col min="3841" max="3850" width="11.7109375" style="944" customWidth="1"/>
    <col min="3851" max="4094" width="9.140625" style="944"/>
    <col min="4095" max="4095" width="3" style="944" customWidth="1"/>
    <col min="4096" max="4096" width="4.5703125" style="944" customWidth="1"/>
    <col min="4097" max="4106" width="11.7109375" style="944" customWidth="1"/>
    <col min="4107" max="4350" width="9.140625" style="944"/>
    <col min="4351" max="4351" width="3" style="944" customWidth="1"/>
    <col min="4352" max="4352" width="4.5703125" style="944" customWidth="1"/>
    <col min="4353" max="4362" width="11.7109375" style="944" customWidth="1"/>
    <col min="4363" max="4606" width="9.140625" style="944"/>
    <col min="4607" max="4607" width="3" style="944" customWidth="1"/>
    <col min="4608" max="4608" width="4.5703125" style="944" customWidth="1"/>
    <col min="4609" max="4618" width="11.7109375" style="944" customWidth="1"/>
    <col min="4619" max="4862" width="9.140625" style="944"/>
    <col min="4863" max="4863" width="3" style="944" customWidth="1"/>
    <col min="4864" max="4864" width="4.5703125" style="944" customWidth="1"/>
    <col min="4865" max="4874" width="11.7109375" style="944" customWidth="1"/>
    <col min="4875" max="5118" width="9.140625" style="944"/>
    <col min="5119" max="5119" width="3" style="944" customWidth="1"/>
    <col min="5120" max="5120" width="4.5703125" style="944" customWidth="1"/>
    <col min="5121" max="5130" width="11.7109375" style="944" customWidth="1"/>
    <col min="5131" max="5374" width="9.140625" style="944"/>
    <col min="5375" max="5375" width="3" style="944" customWidth="1"/>
    <col min="5376" max="5376" width="4.5703125" style="944" customWidth="1"/>
    <col min="5377" max="5386" width="11.7109375" style="944" customWidth="1"/>
    <col min="5387" max="5630" width="9.140625" style="944"/>
    <col min="5631" max="5631" width="3" style="944" customWidth="1"/>
    <col min="5632" max="5632" width="4.5703125" style="944" customWidth="1"/>
    <col min="5633" max="5642" width="11.7109375" style="944" customWidth="1"/>
    <col min="5643" max="5886" width="9.140625" style="944"/>
    <col min="5887" max="5887" width="3" style="944" customWidth="1"/>
    <col min="5888" max="5888" width="4.5703125" style="944" customWidth="1"/>
    <col min="5889" max="5898" width="11.7109375" style="944" customWidth="1"/>
    <col min="5899" max="6142" width="9.140625" style="944"/>
    <col min="6143" max="6143" width="3" style="944" customWidth="1"/>
    <col min="6144" max="6144" width="4.5703125" style="944" customWidth="1"/>
    <col min="6145" max="6154" width="11.7109375" style="944" customWidth="1"/>
    <col min="6155" max="6398" width="9.140625" style="944"/>
    <col min="6399" max="6399" width="3" style="944" customWidth="1"/>
    <col min="6400" max="6400" width="4.5703125" style="944" customWidth="1"/>
    <col min="6401" max="6410" width="11.7109375" style="944" customWidth="1"/>
    <col min="6411" max="6654" width="9.140625" style="944"/>
    <col min="6655" max="6655" width="3" style="944" customWidth="1"/>
    <col min="6656" max="6656" width="4.5703125" style="944" customWidth="1"/>
    <col min="6657" max="6666" width="11.7109375" style="944" customWidth="1"/>
    <col min="6667" max="6910" width="9.140625" style="944"/>
    <col min="6911" max="6911" width="3" style="944" customWidth="1"/>
    <col min="6912" max="6912" width="4.5703125" style="944" customWidth="1"/>
    <col min="6913" max="6922" width="11.7109375" style="944" customWidth="1"/>
    <col min="6923" max="7166" width="9.140625" style="944"/>
    <col min="7167" max="7167" width="3" style="944" customWidth="1"/>
    <col min="7168" max="7168" width="4.5703125" style="944" customWidth="1"/>
    <col min="7169" max="7178" width="11.7109375" style="944" customWidth="1"/>
    <col min="7179" max="7422" width="9.140625" style="944"/>
    <col min="7423" max="7423" width="3" style="944" customWidth="1"/>
    <col min="7424" max="7424" width="4.5703125" style="944" customWidth="1"/>
    <col min="7425" max="7434" width="11.7109375" style="944" customWidth="1"/>
    <col min="7435" max="7678" width="9.140625" style="944"/>
    <col min="7679" max="7679" width="3" style="944" customWidth="1"/>
    <col min="7680" max="7680" width="4.5703125" style="944" customWidth="1"/>
    <col min="7681" max="7690" width="11.7109375" style="944" customWidth="1"/>
    <col min="7691" max="7934" width="9.140625" style="944"/>
    <col min="7935" max="7935" width="3" style="944" customWidth="1"/>
    <col min="7936" max="7936" width="4.5703125" style="944" customWidth="1"/>
    <col min="7937" max="7946" width="11.7109375" style="944" customWidth="1"/>
    <col min="7947" max="8190" width="9.140625" style="944"/>
    <col min="8191" max="8191" width="3" style="944" customWidth="1"/>
    <col min="8192" max="8192" width="4.5703125" style="944" customWidth="1"/>
    <col min="8193" max="8202" width="11.7109375" style="944" customWidth="1"/>
    <col min="8203" max="8446" width="9.140625" style="944"/>
    <col min="8447" max="8447" width="3" style="944" customWidth="1"/>
    <col min="8448" max="8448" width="4.5703125" style="944" customWidth="1"/>
    <col min="8449" max="8458" width="11.7109375" style="944" customWidth="1"/>
    <col min="8459" max="8702" width="9.140625" style="944"/>
    <col min="8703" max="8703" width="3" style="944" customWidth="1"/>
    <col min="8704" max="8704" width="4.5703125" style="944" customWidth="1"/>
    <col min="8705" max="8714" width="11.7109375" style="944" customWidth="1"/>
    <col min="8715" max="8958" width="9.140625" style="944"/>
    <col min="8959" max="8959" width="3" style="944" customWidth="1"/>
    <col min="8960" max="8960" width="4.5703125" style="944" customWidth="1"/>
    <col min="8961" max="8970" width="11.7109375" style="944" customWidth="1"/>
    <col min="8971" max="9214" width="9.140625" style="944"/>
    <col min="9215" max="9215" width="3" style="944" customWidth="1"/>
    <col min="9216" max="9216" width="4.5703125" style="944" customWidth="1"/>
    <col min="9217" max="9226" width="11.7109375" style="944" customWidth="1"/>
    <col min="9227" max="9470" width="9.140625" style="944"/>
    <col min="9471" max="9471" width="3" style="944" customWidth="1"/>
    <col min="9472" max="9472" width="4.5703125" style="944" customWidth="1"/>
    <col min="9473" max="9482" width="11.7109375" style="944" customWidth="1"/>
    <col min="9483" max="9726" width="9.140625" style="944"/>
    <col min="9727" max="9727" width="3" style="944" customWidth="1"/>
    <col min="9728" max="9728" width="4.5703125" style="944" customWidth="1"/>
    <col min="9729" max="9738" width="11.7109375" style="944" customWidth="1"/>
    <col min="9739" max="9982" width="9.140625" style="944"/>
    <col min="9983" max="9983" width="3" style="944" customWidth="1"/>
    <col min="9984" max="9984" width="4.5703125" style="944" customWidth="1"/>
    <col min="9985" max="9994" width="11.7109375" style="944" customWidth="1"/>
    <col min="9995" max="10238" width="9.140625" style="944"/>
    <col min="10239" max="10239" width="3" style="944" customWidth="1"/>
    <col min="10240" max="10240" width="4.5703125" style="944" customWidth="1"/>
    <col min="10241" max="10250" width="11.7109375" style="944" customWidth="1"/>
    <col min="10251" max="10494" width="9.140625" style="944"/>
    <col min="10495" max="10495" width="3" style="944" customWidth="1"/>
    <col min="10496" max="10496" width="4.5703125" style="944" customWidth="1"/>
    <col min="10497" max="10506" width="11.7109375" style="944" customWidth="1"/>
    <col min="10507" max="10750" width="9.140625" style="944"/>
    <col min="10751" max="10751" width="3" style="944" customWidth="1"/>
    <col min="10752" max="10752" width="4.5703125" style="944" customWidth="1"/>
    <col min="10753" max="10762" width="11.7109375" style="944" customWidth="1"/>
    <col min="10763" max="11006" width="9.140625" style="944"/>
    <col min="11007" max="11007" width="3" style="944" customWidth="1"/>
    <col min="11008" max="11008" width="4.5703125" style="944" customWidth="1"/>
    <col min="11009" max="11018" width="11.7109375" style="944" customWidth="1"/>
    <col min="11019" max="11262" width="9.140625" style="944"/>
    <col min="11263" max="11263" width="3" style="944" customWidth="1"/>
    <col min="11264" max="11264" width="4.5703125" style="944" customWidth="1"/>
    <col min="11265" max="11274" width="11.7109375" style="944" customWidth="1"/>
    <col min="11275" max="11518" width="9.140625" style="944"/>
    <col min="11519" max="11519" width="3" style="944" customWidth="1"/>
    <col min="11520" max="11520" width="4.5703125" style="944" customWidth="1"/>
    <col min="11521" max="11530" width="11.7109375" style="944" customWidth="1"/>
    <col min="11531" max="11774" width="9.140625" style="944"/>
    <col min="11775" max="11775" width="3" style="944" customWidth="1"/>
    <col min="11776" max="11776" width="4.5703125" style="944" customWidth="1"/>
    <col min="11777" max="11786" width="11.7109375" style="944" customWidth="1"/>
    <col min="11787" max="12030" width="9.140625" style="944"/>
    <col min="12031" max="12031" width="3" style="944" customWidth="1"/>
    <col min="12032" max="12032" width="4.5703125" style="944" customWidth="1"/>
    <col min="12033" max="12042" width="11.7109375" style="944" customWidth="1"/>
    <col min="12043" max="12286" width="9.140625" style="944"/>
    <col min="12287" max="12287" width="3" style="944" customWidth="1"/>
    <col min="12288" max="12288" width="4.5703125" style="944" customWidth="1"/>
    <col min="12289" max="12298" width="11.7109375" style="944" customWidth="1"/>
    <col min="12299" max="12542" width="9.140625" style="944"/>
    <col min="12543" max="12543" width="3" style="944" customWidth="1"/>
    <col min="12544" max="12544" width="4.5703125" style="944" customWidth="1"/>
    <col min="12545" max="12554" width="11.7109375" style="944" customWidth="1"/>
    <col min="12555" max="12798" width="9.140625" style="944"/>
    <col min="12799" max="12799" width="3" style="944" customWidth="1"/>
    <col min="12800" max="12800" width="4.5703125" style="944" customWidth="1"/>
    <col min="12801" max="12810" width="11.7109375" style="944" customWidth="1"/>
    <col min="12811" max="13054" width="9.140625" style="944"/>
    <col min="13055" max="13055" width="3" style="944" customWidth="1"/>
    <col min="13056" max="13056" width="4.5703125" style="944" customWidth="1"/>
    <col min="13057" max="13066" width="11.7109375" style="944" customWidth="1"/>
    <col min="13067" max="13310" width="9.140625" style="944"/>
    <col min="13311" max="13311" width="3" style="944" customWidth="1"/>
    <col min="13312" max="13312" width="4.5703125" style="944" customWidth="1"/>
    <col min="13313" max="13322" width="11.7109375" style="944" customWidth="1"/>
    <col min="13323" max="13566" width="9.140625" style="944"/>
    <col min="13567" max="13567" width="3" style="944" customWidth="1"/>
    <col min="13568" max="13568" width="4.5703125" style="944" customWidth="1"/>
    <col min="13569" max="13578" width="11.7109375" style="944" customWidth="1"/>
    <col min="13579" max="13822" width="9.140625" style="944"/>
    <col min="13823" max="13823" width="3" style="944" customWidth="1"/>
    <col min="13824" max="13824" width="4.5703125" style="944" customWidth="1"/>
    <col min="13825" max="13834" width="11.7109375" style="944" customWidth="1"/>
    <col min="13835" max="14078" width="9.140625" style="944"/>
    <col min="14079" max="14079" width="3" style="944" customWidth="1"/>
    <col min="14080" max="14080" width="4.5703125" style="944" customWidth="1"/>
    <col min="14081" max="14090" width="11.7109375" style="944" customWidth="1"/>
    <col min="14091" max="14334" width="9.140625" style="944"/>
    <col min="14335" max="14335" width="3" style="944" customWidth="1"/>
    <col min="14336" max="14336" width="4.5703125" style="944" customWidth="1"/>
    <col min="14337" max="14346" width="11.7109375" style="944" customWidth="1"/>
    <col min="14347" max="14590" width="9.140625" style="944"/>
    <col min="14591" max="14591" width="3" style="944" customWidth="1"/>
    <col min="14592" max="14592" width="4.5703125" style="944" customWidth="1"/>
    <col min="14593" max="14602" width="11.7109375" style="944" customWidth="1"/>
    <col min="14603" max="14846" width="9.140625" style="944"/>
    <col min="14847" max="14847" width="3" style="944" customWidth="1"/>
    <col min="14848" max="14848" width="4.5703125" style="944" customWidth="1"/>
    <col min="14849" max="14858" width="11.7109375" style="944" customWidth="1"/>
    <col min="14859" max="15102" width="9.140625" style="944"/>
    <col min="15103" max="15103" width="3" style="944" customWidth="1"/>
    <col min="15104" max="15104" width="4.5703125" style="944" customWidth="1"/>
    <col min="15105" max="15114" width="11.7109375" style="944" customWidth="1"/>
    <col min="15115" max="15358" width="9.140625" style="944"/>
    <col min="15359" max="15359" width="3" style="944" customWidth="1"/>
    <col min="15360" max="15360" width="4.5703125" style="944" customWidth="1"/>
    <col min="15361" max="15370" width="11.7109375" style="944" customWidth="1"/>
    <col min="15371" max="15614" width="9.140625" style="944"/>
    <col min="15615" max="15615" width="3" style="944" customWidth="1"/>
    <col min="15616" max="15616" width="4.5703125" style="944" customWidth="1"/>
    <col min="15617" max="15626" width="11.7109375" style="944" customWidth="1"/>
    <col min="15627" max="15870" width="9.140625" style="944"/>
    <col min="15871" max="15871" width="3" style="944" customWidth="1"/>
    <col min="15872" max="15872" width="4.5703125" style="944" customWidth="1"/>
    <col min="15873" max="15882" width="11.7109375" style="944" customWidth="1"/>
    <col min="15883" max="16126" width="9.140625" style="944"/>
    <col min="16127" max="16127" width="3" style="944" customWidth="1"/>
    <col min="16128" max="16128" width="4.5703125" style="944" customWidth="1"/>
    <col min="16129" max="16138" width="11.7109375" style="944" customWidth="1"/>
    <col min="16139" max="16383" width="9.140625" style="944"/>
    <col min="16384" max="16384" width="9.140625" style="944" customWidth="1"/>
  </cols>
  <sheetData>
    <row r="1" spans="1:24" ht="18" customHeight="1">
      <c r="A1" s="711" t="s">
        <v>548</v>
      </c>
      <c r="B1" s="711"/>
      <c r="C1" s="711"/>
      <c r="D1" s="711"/>
      <c r="E1" s="711"/>
      <c r="F1" s="711"/>
      <c r="G1" s="711"/>
      <c r="H1" s="711"/>
      <c r="I1" s="711"/>
      <c r="J1" s="711"/>
      <c r="K1" s="959"/>
      <c r="L1" s="959"/>
      <c r="M1" s="887"/>
      <c r="N1" s="887"/>
      <c r="O1" s="947"/>
      <c r="P1" s="888"/>
      <c r="Q1" s="888"/>
      <c r="R1" s="947"/>
    </row>
    <row r="2" spans="1:24" ht="5.0999999999999996" customHeight="1">
      <c r="A2" s="960"/>
      <c r="B2" s="889"/>
      <c r="C2" s="960"/>
      <c r="D2" s="889"/>
      <c r="E2" s="889"/>
      <c r="F2" s="889"/>
      <c r="G2" s="889"/>
      <c r="H2" s="889"/>
      <c r="I2" s="889"/>
      <c r="J2" s="889"/>
      <c r="K2" s="889"/>
      <c r="L2" s="889"/>
      <c r="M2" s="877"/>
      <c r="N2" s="877"/>
      <c r="O2" s="877"/>
      <c r="P2" s="877"/>
      <c r="Q2" s="877"/>
    </row>
    <row r="3" spans="1:24" ht="15" customHeight="1">
      <c r="A3" s="1685" t="s">
        <v>497</v>
      </c>
      <c r="B3" s="1686"/>
      <c r="C3" s="1686"/>
      <c r="D3" s="1686"/>
      <c r="E3" s="1686"/>
      <c r="F3" s="1686"/>
      <c r="G3" s="1686"/>
      <c r="H3" s="1686"/>
      <c r="I3" s="1686"/>
      <c r="J3" s="1686"/>
      <c r="K3" s="1686"/>
      <c r="L3" s="1687"/>
      <c r="M3" s="947"/>
    </row>
    <row r="4" spans="1:24" ht="48" customHeight="1">
      <c r="A4" s="1768" t="s">
        <v>492</v>
      </c>
      <c r="B4" s="1769"/>
      <c r="C4" s="153">
        <v>40597</v>
      </c>
      <c r="D4" s="153">
        <v>40945</v>
      </c>
      <c r="E4" s="153">
        <v>41299</v>
      </c>
      <c r="F4" s="153">
        <v>41666</v>
      </c>
      <c r="G4" s="153">
        <v>42040</v>
      </c>
      <c r="H4" s="153">
        <v>42388</v>
      </c>
      <c r="I4" s="153">
        <v>42754</v>
      </c>
      <c r="J4" s="153">
        <v>43158</v>
      </c>
      <c r="K4" s="153">
        <v>43488</v>
      </c>
      <c r="L4" s="153">
        <v>43851</v>
      </c>
      <c r="M4" s="947"/>
      <c r="O4" s="958"/>
      <c r="P4" s="958"/>
      <c r="Q4" s="958"/>
      <c r="R4" s="958"/>
      <c r="S4" s="958"/>
      <c r="T4" s="958"/>
      <c r="U4" s="958"/>
      <c r="V4" s="958"/>
      <c r="W4" s="958"/>
      <c r="X4" s="958"/>
    </row>
    <row r="5" spans="1:24" ht="9.9499999999999993" customHeight="1">
      <c r="A5" s="956"/>
      <c r="B5" s="956"/>
      <c r="C5" s="957"/>
      <c r="D5" s="957"/>
      <c r="E5" s="957"/>
      <c r="F5" s="957"/>
      <c r="G5" s="957"/>
      <c r="H5" s="957"/>
      <c r="I5" s="957"/>
      <c r="J5" s="957"/>
      <c r="K5" s="957"/>
      <c r="L5" s="957"/>
      <c r="M5" s="947"/>
      <c r="O5" s="958"/>
      <c r="P5" s="958"/>
      <c r="Q5" s="958"/>
      <c r="R5" s="958"/>
      <c r="S5" s="958"/>
      <c r="T5" s="958"/>
      <c r="U5" s="958"/>
      <c r="V5" s="958"/>
      <c r="W5" s="958"/>
      <c r="X5" s="958"/>
    </row>
    <row r="6" spans="1:24" ht="11.45" customHeight="1">
      <c r="A6" s="1763" t="s">
        <v>397</v>
      </c>
      <c r="B6" s="873">
        <v>0.29166666666666669</v>
      </c>
      <c r="C6" s="426">
        <v>2456.1929280416666</v>
      </c>
      <c r="D6" s="426">
        <v>2908.3884999999991</v>
      </c>
      <c r="E6" s="426">
        <v>2103.8630548482829</v>
      </c>
      <c r="F6" s="426">
        <v>2118.8216310410239</v>
      </c>
      <c r="G6" s="426">
        <v>1953.2691353326843</v>
      </c>
      <c r="H6" s="426">
        <v>2201.3380119980397</v>
      </c>
      <c r="I6" s="426">
        <v>2452.6003164624221</v>
      </c>
      <c r="J6" s="426">
        <v>2591.3613018396077</v>
      </c>
      <c r="K6" s="426">
        <v>2345.9263006680926</v>
      </c>
      <c r="L6" s="426">
        <v>2017.3790236858765</v>
      </c>
      <c r="M6" s="954"/>
      <c r="N6" s="955"/>
      <c r="O6" s="946"/>
      <c r="P6" s="946"/>
      <c r="Q6" s="946"/>
      <c r="R6" s="946"/>
      <c r="S6" s="946"/>
      <c r="T6" s="946"/>
      <c r="U6" s="946"/>
      <c r="V6" s="946"/>
      <c r="W6" s="946"/>
      <c r="X6" s="946"/>
    </row>
    <row r="7" spans="1:24" ht="11.45" customHeight="1">
      <c r="A7" s="1764"/>
      <c r="B7" s="866">
        <v>0.33333333333333298</v>
      </c>
      <c r="C7" s="429">
        <v>2569.6202490416667</v>
      </c>
      <c r="D7" s="429">
        <v>2954.2884999999987</v>
      </c>
      <c r="E7" s="134">
        <v>2194.6489989709817</v>
      </c>
      <c r="F7" s="429">
        <v>2194.989631041024</v>
      </c>
      <c r="G7" s="429">
        <v>2074.6325577326843</v>
      </c>
      <c r="H7" s="429">
        <v>2334.6570119980397</v>
      </c>
      <c r="I7" s="429">
        <v>2544.5603164624217</v>
      </c>
      <c r="J7" s="429">
        <v>2696.6163018396073</v>
      </c>
      <c r="K7" s="429">
        <v>2412.6233006680927</v>
      </c>
      <c r="L7" s="134">
        <v>2143.1190236858765</v>
      </c>
      <c r="M7" s="954"/>
      <c r="N7" s="955"/>
      <c r="O7" s="946"/>
      <c r="P7" s="946"/>
      <c r="Q7" s="946"/>
      <c r="R7" s="946"/>
      <c r="S7" s="946"/>
      <c r="T7" s="946"/>
      <c r="U7" s="946"/>
      <c r="V7" s="946"/>
      <c r="W7" s="946"/>
      <c r="X7" s="946"/>
    </row>
    <row r="8" spans="1:24" ht="11.45" customHeight="1">
      <c r="A8" s="1764"/>
      <c r="B8" s="866">
        <v>0.375</v>
      </c>
      <c r="C8" s="134">
        <v>2599.8781200416665</v>
      </c>
      <c r="D8" s="134">
        <v>2901.2884999999997</v>
      </c>
      <c r="E8" s="429">
        <v>2223.9489989709818</v>
      </c>
      <c r="F8" s="429">
        <v>2194.3756310410236</v>
      </c>
      <c r="G8" s="429">
        <v>2147.9999567326845</v>
      </c>
      <c r="H8" s="134">
        <v>2346.4560119980388</v>
      </c>
      <c r="I8" s="429">
        <v>2587.5763164624218</v>
      </c>
      <c r="J8" s="429">
        <v>2726.900301839607</v>
      </c>
      <c r="K8" s="134">
        <v>2426.2663006680923</v>
      </c>
      <c r="L8" s="1467">
        <v>2142.9330236858764</v>
      </c>
      <c r="M8" s="954"/>
      <c r="N8" s="955"/>
      <c r="O8" s="946"/>
      <c r="P8" s="946"/>
      <c r="Q8" s="946"/>
      <c r="R8" s="946"/>
      <c r="S8" s="946"/>
      <c r="T8" s="946"/>
      <c r="U8" s="946"/>
      <c r="V8" s="946"/>
      <c r="W8" s="946"/>
      <c r="X8" s="946"/>
    </row>
    <row r="9" spans="1:24" ht="11.45" customHeight="1">
      <c r="A9" s="1764"/>
      <c r="B9" s="866">
        <v>0.41666666666666702</v>
      </c>
      <c r="C9" s="429">
        <v>2546.3114990416666</v>
      </c>
      <c r="D9" s="429">
        <v>2812.7884999999997</v>
      </c>
      <c r="E9" s="429">
        <v>2232.7489989709816</v>
      </c>
      <c r="F9" s="134">
        <v>2200.4136310410245</v>
      </c>
      <c r="G9" s="134">
        <v>2138.4938278326845</v>
      </c>
      <c r="H9" s="429">
        <v>2349.5470119980396</v>
      </c>
      <c r="I9" s="134">
        <v>2638.7143164624217</v>
      </c>
      <c r="J9" s="134">
        <v>2670.2773018396069</v>
      </c>
      <c r="K9" s="429">
        <v>2425.4673006680928</v>
      </c>
      <c r="L9" s="429">
        <v>2066.2190236858764</v>
      </c>
      <c r="M9" s="954"/>
      <c r="N9" s="955"/>
      <c r="O9" s="946"/>
      <c r="P9" s="946"/>
      <c r="Q9" s="946"/>
      <c r="R9" s="946"/>
      <c r="S9" s="946"/>
      <c r="T9" s="946"/>
      <c r="U9" s="946"/>
      <c r="V9" s="946"/>
      <c r="W9" s="946"/>
      <c r="X9" s="946"/>
    </row>
    <row r="10" spans="1:24" ht="11.45" customHeight="1">
      <c r="A10" s="1764"/>
      <c r="B10" s="866">
        <v>0.45833333333333298</v>
      </c>
      <c r="C10" s="429">
        <v>2437.1390720416671</v>
      </c>
      <c r="D10" s="429">
        <v>2700.5884999999998</v>
      </c>
      <c r="E10" s="429">
        <v>2196.6489989709817</v>
      </c>
      <c r="F10" s="429">
        <v>2155.0226310410239</v>
      </c>
      <c r="G10" s="429">
        <v>2052.8729706326844</v>
      </c>
      <c r="H10" s="429">
        <v>2311.1380119980399</v>
      </c>
      <c r="I10" s="429">
        <v>2536.1673164624217</v>
      </c>
      <c r="J10" s="429">
        <v>2583.9263018396077</v>
      </c>
      <c r="K10" s="429">
        <v>2376.9683006680921</v>
      </c>
      <c r="L10" s="429">
        <v>2002.5950236858764</v>
      </c>
      <c r="M10" s="954"/>
      <c r="N10" s="955"/>
      <c r="O10" s="946"/>
      <c r="P10" s="946"/>
      <c r="Q10" s="946"/>
      <c r="R10" s="946"/>
      <c r="S10" s="946"/>
      <c r="T10" s="946"/>
      <c r="U10" s="946"/>
      <c r="V10" s="946"/>
      <c r="W10" s="946"/>
      <c r="X10" s="946"/>
    </row>
    <row r="11" spans="1:24" ht="11.45" customHeight="1">
      <c r="A11" s="1764"/>
      <c r="B11" s="866">
        <v>0.5</v>
      </c>
      <c r="C11" s="429">
        <v>2346.823568041666</v>
      </c>
      <c r="D11" s="429">
        <v>2650.4884999999995</v>
      </c>
      <c r="E11" s="429">
        <v>2143.5489989709818</v>
      </c>
      <c r="F11" s="429">
        <v>2136.6026310410239</v>
      </c>
      <c r="G11" s="429">
        <v>1960.2654233326841</v>
      </c>
      <c r="H11" s="429">
        <v>2208.0520119980392</v>
      </c>
      <c r="I11" s="429">
        <v>2435.9553164624217</v>
      </c>
      <c r="J11" s="429">
        <v>2487.2373018396079</v>
      </c>
      <c r="K11" s="429">
        <v>2297.6783006680926</v>
      </c>
      <c r="L11" s="429">
        <v>1936.2900236858763</v>
      </c>
      <c r="M11" s="954"/>
      <c r="N11" s="955"/>
      <c r="O11" s="946"/>
      <c r="P11" s="946"/>
      <c r="Q11" s="946"/>
      <c r="R11" s="946"/>
      <c r="S11" s="946"/>
      <c r="T11" s="946"/>
      <c r="U11" s="946"/>
      <c r="V11" s="946"/>
      <c r="W11" s="946"/>
      <c r="X11" s="946"/>
    </row>
    <row r="12" spans="1:24" ht="11.45" customHeight="1">
      <c r="A12" s="1764"/>
      <c r="B12" s="866">
        <v>0.54166666666666696</v>
      </c>
      <c r="C12" s="429">
        <v>2261.8686780416665</v>
      </c>
      <c r="D12" s="429">
        <v>2584.5884999999998</v>
      </c>
      <c r="E12" s="429">
        <v>2225.6489989709821</v>
      </c>
      <c r="F12" s="429">
        <v>2093.8066310410236</v>
      </c>
      <c r="G12" s="429">
        <v>1882.0585056326843</v>
      </c>
      <c r="H12" s="429">
        <v>2138.2060119980392</v>
      </c>
      <c r="I12" s="429">
        <v>2334.8033164624217</v>
      </c>
      <c r="J12" s="429">
        <v>2452.1243018396076</v>
      </c>
      <c r="K12" s="429">
        <v>2249.7793006680927</v>
      </c>
      <c r="L12" s="429">
        <v>1900.0320236858763</v>
      </c>
      <c r="M12" s="954"/>
      <c r="N12" s="955"/>
      <c r="O12" s="946"/>
      <c r="P12" s="946"/>
      <c r="Q12" s="946"/>
      <c r="R12" s="946"/>
      <c r="S12" s="946"/>
      <c r="T12" s="946"/>
      <c r="U12" s="946"/>
      <c r="V12" s="946"/>
      <c r="W12" s="946"/>
      <c r="X12" s="946"/>
    </row>
    <row r="13" spans="1:24" ht="11.45" customHeight="1">
      <c r="A13" s="1764"/>
      <c r="B13" s="864">
        <v>0.58333333333333304</v>
      </c>
      <c r="C13" s="433">
        <v>2185.4219870416664</v>
      </c>
      <c r="D13" s="433">
        <v>2568.9884999999995</v>
      </c>
      <c r="E13" s="433">
        <v>2104.3489989709819</v>
      </c>
      <c r="F13" s="433">
        <v>2045.0836310410239</v>
      </c>
      <c r="G13" s="433">
        <v>1835.0364464326844</v>
      </c>
      <c r="H13" s="433">
        <v>2084.5030119980393</v>
      </c>
      <c r="I13" s="433">
        <v>2274.758316462422</v>
      </c>
      <c r="J13" s="433">
        <v>2368.342301839607</v>
      </c>
      <c r="K13" s="433">
        <v>2215.539300668092</v>
      </c>
      <c r="L13" s="433">
        <v>1866.7330236858763</v>
      </c>
      <c r="M13" s="954"/>
      <c r="N13" s="955"/>
      <c r="O13" s="946"/>
      <c r="P13" s="946"/>
      <c r="Q13" s="946"/>
      <c r="R13" s="946"/>
      <c r="S13" s="946"/>
      <c r="T13" s="946"/>
      <c r="U13" s="946"/>
      <c r="V13" s="946"/>
      <c r="W13" s="946"/>
      <c r="X13" s="946"/>
    </row>
    <row r="14" spans="1:24" ht="11.45" customHeight="1">
      <c r="A14" s="1764"/>
      <c r="B14" s="873">
        <v>0.625</v>
      </c>
      <c r="C14" s="426">
        <v>2132.4713650416666</v>
      </c>
      <c r="D14" s="426">
        <v>2585.6884999999993</v>
      </c>
      <c r="E14" s="426">
        <v>2043.3489989709817</v>
      </c>
      <c r="F14" s="426">
        <v>2035.5446310410241</v>
      </c>
      <c r="G14" s="426">
        <v>1832.4015887326841</v>
      </c>
      <c r="H14" s="426">
        <v>2078.1570119980393</v>
      </c>
      <c r="I14" s="426">
        <v>2242.4393164624221</v>
      </c>
      <c r="J14" s="426">
        <v>2349.304301839607</v>
      </c>
      <c r="K14" s="426">
        <v>2186.7923006680926</v>
      </c>
      <c r="L14" s="426">
        <v>1846.3320236858763</v>
      </c>
      <c r="M14" s="954"/>
      <c r="N14" s="955"/>
      <c r="O14" s="946"/>
      <c r="P14" s="946"/>
      <c r="Q14" s="946"/>
      <c r="R14" s="946"/>
      <c r="S14" s="946"/>
      <c r="T14" s="946"/>
      <c r="U14" s="946"/>
      <c r="V14" s="946"/>
      <c r="W14" s="946"/>
      <c r="X14" s="946"/>
    </row>
    <row r="15" spans="1:24" ht="11.45" customHeight="1">
      <c r="A15" s="1764"/>
      <c r="B15" s="866">
        <v>0.66666666666666696</v>
      </c>
      <c r="C15" s="429">
        <v>2118.5780070416668</v>
      </c>
      <c r="D15" s="429">
        <v>2625.5884999999998</v>
      </c>
      <c r="E15" s="429">
        <v>2037.7489989709816</v>
      </c>
      <c r="F15" s="429">
        <v>2008.242631041024</v>
      </c>
      <c r="G15" s="429">
        <v>1847.7050204326845</v>
      </c>
      <c r="H15" s="429">
        <v>2107.6250119980396</v>
      </c>
      <c r="I15" s="429">
        <v>2283.8203164624219</v>
      </c>
      <c r="J15" s="429">
        <v>2360.7003018396072</v>
      </c>
      <c r="K15" s="429">
        <v>2215.6543006680931</v>
      </c>
      <c r="L15" s="429">
        <v>1864.6110236858763</v>
      </c>
      <c r="M15" s="954"/>
      <c r="N15" s="955"/>
      <c r="O15" s="946"/>
      <c r="P15" s="946"/>
      <c r="Q15" s="946"/>
      <c r="R15" s="946"/>
      <c r="S15" s="946"/>
      <c r="T15" s="946"/>
      <c r="U15" s="946"/>
      <c r="V15" s="946"/>
      <c r="W15" s="946"/>
      <c r="X15" s="946"/>
    </row>
    <row r="16" spans="1:24" ht="11.45" customHeight="1">
      <c r="A16" s="1764"/>
      <c r="B16" s="866">
        <v>0.70833333333333304</v>
      </c>
      <c r="C16" s="429">
        <v>2166.2629630416664</v>
      </c>
      <c r="D16" s="429">
        <v>2681.8884999999991</v>
      </c>
      <c r="E16" s="429">
        <v>2086.748998970982</v>
      </c>
      <c r="F16" s="429">
        <v>2023.6326310410241</v>
      </c>
      <c r="G16" s="429">
        <v>1909.0109820326841</v>
      </c>
      <c r="H16" s="429">
        <v>2152.2500119980396</v>
      </c>
      <c r="I16" s="429">
        <v>2353.6263164624215</v>
      </c>
      <c r="J16" s="429">
        <v>2427.5773018396076</v>
      </c>
      <c r="K16" s="429">
        <v>2244.9323006680929</v>
      </c>
      <c r="L16" s="429">
        <v>1920.5780236858766</v>
      </c>
      <c r="M16" s="954"/>
      <c r="N16" s="955"/>
      <c r="O16" s="946"/>
      <c r="P16" s="946"/>
      <c r="Q16" s="946"/>
      <c r="R16" s="946"/>
      <c r="S16" s="946"/>
      <c r="T16" s="946"/>
      <c r="U16" s="946"/>
      <c r="V16" s="946"/>
      <c r="W16" s="946"/>
      <c r="X16" s="946"/>
    </row>
    <row r="17" spans="1:24" ht="11.45" customHeight="1">
      <c r="A17" s="1764"/>
      <c r="B17" s="866">
        <v>0.75</v>
      </c>
      <c r="C17" s="429">
        <v>2252.1626130416666</v>
      </c>
      <c r="D17" s="429">
        <v>2742.9884999999995</v>
      </c>
      <c r="E17" s="429">
        <v>2115.6489989709821</v>
      </c>
      <c r="F17" s="429">
        <v>2017.0806310410239</v>
      </c>
      <c r="G17" s="429">
        <v>1974.8062833326842</v>
      </c>
      <c r="H17" s="429">
        <v>2187.2840119980392</v>
      </c>
      <c r="I17" s="429">
        <v>2422.0823164624221</v>
      </c>
      <c r="J17" s="429">
        <v>2417.7273018396072</v>
      </c>
      <c r="K17" s="429">
        <v>2265.2783006680925</v>
      </c>
      <c r="L17" s="429">
        <v>1954.9770236858765</v>
      </c>
      <c r="M17" s="954"/>
      <c r="N17" s="955"/>
      <c r="O17" s="946"/>
      <c r="P17" s="946"/>
      <c r="Q17" s="946"/>
      <c r="R17" s="946"/>
      <c r="S17" s="946"/>
      <c r="T17" s="946"/>
      <c r="U17" s="946"/>
      <c r="V17" s="946"/>
      <c r="W17" s="946"/>
      <c r="X17" s="946"/>
    </row>
    <row r="18" spans="1:24" ht="11.45" customHeight="1">
      <c r="A18" s="1764"/>
      <c r="B18" s="866">
        <v>0.79166666666666696</v>
      </c>
      <c r="C18" s="429">
        <v>2301.2609520416668</v>
      </c>
      <c r="D18" s="429">
        <v>2748.2885000000001</v>
      </c>
      <c r="E18" s="429">
        <v>2119.3489989709819</v>
      </c>
      <c r="F18" s="429">
        <v>2008.374631041024</v>
      </c>
      <c r="G18" s="429">
        <v>1989.9747410326843</v>
      </c>
      <c r="H18" s="429">
        <v>2200.0360119980396</v>
      </c>
      <c r="I18" s="429">
        <v>2428.184316462422</v>
      </c>
      <c r="J18" s="429">
        <v>2505.7143018396073</v>
      </c>
      <c r="K18" s="429">
        <v>2257.1453006680931</v>
      </c>
      <c r="L18" s="429">
        <v>1960.5930236858765</v>
      </c>
      <c r="M18" s="954"/>
      <c r="N18" s="955"/>
      <c r="O18" s="946"/>
      <c r="P18" s="946"/>
      <c r="Q18" s="946"/>
      <c r="R18" s="946"/>
      <c r="S18" s="946"/>
      <c r="T18" s="946"/>
      <c r="U18" s="946"/>
      <c r="V18" s="946"/>
      <c r="W18" s="946"/>
      <c r="X18" s="946"/>
    </row>
    <row r="19" spans="1:24" ht="11.45" customHeight="1">
      <c r="A19" s="1764"/>
      <c r="B19" s="866">
        <v>0.83333333333333304</v>
      </c>
      <c r="C19" s="429">
        <v>2317.0014850416665</v>
      </c>
      <c r="D19" s="429">
        <v>2692.3884999999991</v>
      </c>
      <c r="E19" s="429">
        <v>2101.0489989709822</v>
      </c>
      <c r="F19" s="429">
        <v>1983.4026310410241</v>
      </c>
      <c r="G19" s="429">
        <v>1990.5735591326841</v>
      </c>
      <c r="H19" s="429">
        <v>2210.9910119980395</v>
      </c>
      <c r="I19" s="429">
        <v>2437.1683164624214</v>
      </c>
      <c r="J19" s="429">
        <v>2491.3843018396069</v>
      </c>
      <c r="K19" s="429">
        <v>2248.4173006680926</v>
      </c>
      <c r="L19" s="429">
        <v>1954.5760236858764</v>
      </c>
      <c r="M19" s="954"/>
      <c r="N19" s="955"/>
      <c r="O19" s="946"/>
      <c r="P19" s="946"/>
      <c r="Q19" s="946"/>
      <c r="R19" s="946"/>
      <c r="S19" s="946"/>
      <c r="T19" s="946"/>
      <c r="U19" s="946"/>
      <c r="V19" s="946"/>
      <c r="W19" s="946"/>
      <c r="X19" s="946"/>
    </row>
    <row r="20" spans="1:24" ht="11.45" customHeight="1">
      <c r="A20" s="1764"/>
      <c r="B20" s="866">
        <v>0.875</v>
      </c>
      <c r="C20" s="429">
        <v>2292.8395200416671</v>
      </c>
      <c r="D20" s="429">
        <v>2562.1884999999993</v>
      </c>
      <c r="E20" s="429">
        <v>2066.4489989709818</v>
      </c>
      <c r="F20" s="429">
        <v>1911.1726310410238</v>
      </c>
      <c r="G20" s="429">
        <v>1861.1223130326841</v>
      </c>
      <c r="H20" s="429">
        <v>2181.6590119980392</v>
      </c>
      <c r="I20" s="429">
        <v>2420.5483164624216</v>
      </c>
      <c r="J20" s="429">
        <v>2368.6753018396071</v>
      </c>
      <c r="K20" s="429">
        <v>2212.6813006680923</v>
      </c>
      <c r="L20" s="429">
        <v>1919.8670236858763</v>
      </c>
      <c r="M20" s="954"/>
      <c r="N20" s="955"/>
      <c r="O20" s="946"/>
      <c r="P20" s="946"/>
      <c r="Q20" s="946"/>
      <c r="R20" s="946"/>
      <c r="S20" s="946"/>
      <c r="T20" s="946"/>
      <c r="U20" s="946"/>
      <c r="V20" s="946"/>
      <c r="W20" s="946"/>
      <c r="X20" s="946"/>
    </row>
    <row r="21" spans="1:24" ht="11.45" customHeight="1">
      <c r="A21" s="1764"/>
      <c r="B21" s="864">
        <v>0.91666666666666696</v>
      </c>
      <c r="C21" s="433">
        <v>2202.6865130416668</v>
      </c>
      <c r="D21" s="433">
        <v>2368.8884999999996</v>
      </c>
      <c r="E21" s="433">
        <v>1980.7489989709818</v>
      </c>
      <c r="F21" s="433">
        <v>1796.7866310410238</v>
      </c>
      <c r="G21" s="433">
        <v>1725.0926551326843</v>
      </c>
      <c r="H21" s="433">
        <v>2085.1040119980398</v>
      </c>
      <c r="I21" s="433">
        <v>2329.7683164624218</v>
      </c>
      <c r="J21" s="433">
        <v>2285.6313018396072</v>
      </c>
      <c r="K21" s="433">
        <v>2087.2173006680928</v>
      </c>
      <c r="L21" s="433">
        <v>1813.7950236858765</v>
      </c>
      <c r="M21" s="954"/>
      <c r="N21" s="955"/>
      <c r="O21" s="946"/>
      <c r="P21" s="946"/>
      <c r="Q21" s="946"/>
      <c r="R21" s="946"/>
      <c r="S21" s="946"/>
      <c r="T21" s="946"/>
      <c r="U21" s="946"/>
      <c r="V21" s="946"/>
      <c r="W21" s="946"/>
      <c r="X21" s="946"/>
    </row>
    <row r="22" spans="1:24" ht="11.45" customHeight="1">
      <c r="A22" s="1764"/>
      <c r="B22" s="873">
        <v>0.95833333333333304</v>
      </c>
      <c r="C22" s="426">
        <v>2007.7472660416665</v>
      </c>
      <c r="D22" s="426">
        <v>2155.4884999999995</v>
      </c>
      <c r="E22" s="426">
        <v>1802.6489989709819</v>
      </c>
      <c r="F22" s="426">
        <v>1641.8436310410239</v>
      </c>
      <c r="G22" s="426">
        <v>1553.1324124326839</v>
      </c>
      <c r="H22" s="426">
        <v>1915.8120119980395</v>
      </c>
      <c r="I22" s="426">
        <v>2138.4973164624221</v>
      </c>
      <c r="J22" s="426">
        <v>2112.6863018396079</v>
      </c>
      <c r="K22" s="426">
        <v>1880.4143006680929</v>
      </c>
      <c r="L22" s="426">
        <v>1666.4400236858764</v>
      </c>
      <c r="M22" s="954"/>
      <c r="N22" s="955"/>
      <c r="O22" s="946"/>
      <c r="P22" s="946"/>
      <c r="Q22" s="946"/>
      <c r="R22" s="946"/>
      <c r="S22" s="946"/>
      <c r="T22" s="946"/>
      <c r="U22" s="946"/>
      <c r="V22" s="946"/>
      <c r="W22" s="946"/>
      <c r="X22" s="946"/>
    </row>
    <row r="23" spans="1:24" ht="11.45" customHeight="1">
      <c r="A23" s="1764"/>
      <c r="B23" s="866">
        <v>1</v>
      </c>
      <c r="C23" s="429">
        <v>1859.3817340416667</v>
      </c>
      <c r="D23" s="429">
        <v>2137.9884999999995</v>
      </c>
      <c r="E23" s="135">
        <v>1651.248998970982</v>
      </c>
      <c r="F23" s="429">
        <v>1480.1316310410236</v>
      </c>
      <c r="G23" s="429">
        <v>1401.1587703326841</v>
      </c>
      <c r="H23" s="429">
        <v>1781.6290119980392</v>
      </c>
      <c r="I23" s="429">
        <v>1995.1463164624222</v>
      </c>
      <c r="J23" s="429">
        <v>1929.6453018396076</v>
      </c>
      <c r="K23" s="429">
        <v>1733.1783006680926</v>
      </c>
      <c r="L23" s="429">
        <v>1508.2010236858764</v>
      </c>
      <c r="M23" s="954"/>
      <c r="N23" s="955"/>
      <c r="O23" s="946"/>
      <c r="P23" s="946"/>
      <c r="Q23" s="946"/>
      <c r="R23" s="946"/>
      <c r="S23" s="946"/>
      <c r="T23" s="946"/>
      <c r="U23" s="946"/>
      <c r="V23" s="946"/>
      <c r="W23" s="946"/>
      <c r="X23" s="946"/>
    </row>
    <row r="24" spans="1:24" ht="11.45" customHeight="1">
      <c r="A24" s="1764"/>
      <c r="B24" s="866">
        <v>1.0416666666666701</v>
      </c>
      <c r="C24" s="135">
        <v>1789.0320270416667</v>
      </c>
      <c r="D24" s="135">
        <v>2144.3884999999996</v>
      </c>
      <c r="E24" s="429">
        <v>1576.9489989709818</v>
      </c>
      <c r="F24" s="429">
        <v>1399.3916310410239</v>
      </c>
      <c r="G24" s="429">
        <v>1334.7265074326838</v>
      </c>
      <c r="H24" s="429">
        <v>1665.4260119980393</v>
      </c>
      <c r="I24" s="429">
        <v>1895.9083164624219</v>
      </c>
      <c r="J24" s="429">
        <v>1884.2693018396076</v>
      </c>
      <c r="K24" s="135">
        <v>1640.9033006680925</v>
      </c>
      <c r="L24" s="1467">
        <v>1443.7620236858763</v>
      </c>
      <c r="M24" s="954"/>
      <c r="N24" s="955"/>
      <c r="O24" s="946"/>
      <c r="P24" s="946"/>
      <c r="Q24" s="946"/>
      <c r="R24" s="946"/>
      <c r="S24" s="946"/>
      <c r="T24" s="946"/>
      <c r="U24" s="946"/>
      <c r="V24" s="946"/>
      <c r="W24" s="946"/>
      <c r="X24" s="946"/>
    </row>
    <row r="25" spans="1:24" ht="11.45" customHeight="1">
      <c r="A25" s="1764"/>
      <c r="B25" s="866">
        <v>1.0833333333333299</v>
      </c>
      <c r="C25" s="429">
        <v>1800.0557150416666</v>
      </c>
      <c r="D25" s="429">
        <v>2166.5884999999994</v>
      </c>
      <c r="E25" s="429">
        <v>1576.748998970982</v>
      </c>
      <c r="F25" s="135">
        <v>1383.0646310410239</v>
      </c>
      <c r="G25" s="135">
        <v>1325.833667132684</v>
      </c>
      <c r="H25" s="135">
        <v>1652.9030119980393</v>
      </c>
      <c r="I25" s="135">
        <v>1886.3903164624217</v>
      </c>
      <c r="J25" s="135">
        <v>1890.7623018396071</v>
      </c>
      <c r="K25" s="429">
        <v>1650.7973006680925</v>
      </c>
      <c r="L25" s="135">
        <v>1436.1510236858765</v>
      </c>
      <c r="M25" s="954"/>
      <c r="N25" s="955"/>
      <c r="O25" s="946"/>
      <c r="P25" s="946"/>
      <c r="Q25" s="946"/>
      <c r="R25" s="946"/>
      <c r="S25" s="946"/>
      <c r="T25" s="946"/>
      <c r="U25" s="946"/>
      <c r="V25" s="946"/>
      <c r="W25" s="946"/>
      <c r="X25" s="946"/>
    </row>
    <row r="26" spans="1:24" ht="11.45" customHeight="1">
      <c r="A26" s="1764"/>
      <c r="B26" s="866">
        <v>1.125</v>
      </c>
      <c r="C26" s="429">
        <v>1844.7340530416664</v>
      </c>
      <c r="D26" s="429">
        <v>2234.1884999999997</v>
      </c>
      <c r="E26" s="429">
        <v>1600.1489989709823</v>
      </c>
      <c r="F26" s="429">
        <v>1393.750631041024</v>
      </c>
      <c r="G26" s="429">
        <v>1342.3667297326845</v>
      </c>
      <c r="H26" s="429">
        <v>1660.9950119980394</v>
      </c>
      <c r="I26" s="429">
        <v>1901.8053164624221</v>
      </c>
      <c r="J26" s="429">
        <v>1923.1903018396076</v>
      </c>
      <c r="K26" s="429">
        <v>1686.8763006680929</v>
      </c>
      <c r="L26" s="429">
        <v>1452.7270236858762</v>
      </c>
      <c r="M26" s="954"/>
      <c r="N26" s="955"/>
      <c r="O26" s="946"/>
      <c r="P26" s="946"/>
      <c r="Q26" s="946"/>
      <c r="R26" s="946"/>
      <c r="S26" s="946"/>
      <c r="T26" s="946"/>
      <c r="U26" s="946"/>
      <c r="V26" s="946"/>
      <c r="W26" s="946"/>
      <c r="X26" s="946"/>
    </row>
    <row r="27" spans="1:24" ht="11.45" customHeight="1">
      <c r="A27" s="1764"/>
      <c r="B27" s="866">
        <v>1.1666666666666701</v>
      </c>
      <c r="C27" s="429">
        <v>1914.5581280416666</v>
      </c>
      <c r="D27" s="429">
        <v>2367.7884999999997</v>
      </c>
      <c r="E27" s="429">
        <v>1621.9489989709818</v>
      </c>
      <c r="F27" s="429">
        <v>1432.1426310410238</v>
      </c>
      <c r="G27" s="429">
        <v>1366.4663079326842</v>
      </c>
      <c r="H27" s="429">
        <v>1684.3140119980392</v>
      </c>
      <c r="I27" s="429">
        <v>1955.702316462422</v>
      </c>
      <c r="J27" s="429">
        <v>1976.4903018396071</v>
      </c>
      <c r="K27" s="429">
        <v>1755.2353006680926</v>
      </c>
      <c r="L27" s="429">
        <v>1498.5350236858762</v>
      </c>
      <c r="M27" s="954"/>
      <c r="N27" s="955"/>
      <c r="O27" s="946"/>
      <c r="P27" s="946"/>
      <c r="Q27" s="946"/>
      <c r="R27" s="946"/>
      <c r="S27" s="946"/>
      <c r="T27" s="946"/>
      <c r="U27" s="946"/>
      <c r="V27" s="946"/>
      <c r="W27" s="946"/>
      <c r="X27" s="946"/>
    </row>
    <row r="28" spans="1:24" ht="11.45" customHeight="1">
      <c r="A28" s="1764"/>
      <c r="B28" s="866">
        <v>1.2083333333333299</v>
      </c>
      <c r="C28" s="429">
        <v>2104.9092140416669</v>
      </c>
      <c r="D28" s="429">
        <v>2571.7884999999997</v>
      </c>
      <c r="E28" s="429">
        <v>1684.248998970982</v>
      </c>
      <c r="F28" s="429">
        <v>1527.8766310410235</v>
      </c>
      <c r="G28" s="429">
        <v>1467.8294474326844</v>
      </c>
      <c r="H28" s="429">
        <v>1773.4780119980392</v>
      </c>
      <c r="I28" s="429">
        <v>2078.240316462422</v>
      </c>
      <c r="J28" s="429">
        <v>2084.5113018396073</v>
      </c>
      <c r="K28" s="429">
        <v>1872.4783006680927</v>
      </c>
      <c r="L28" s="429">
        <v>1615.4220236858764</v>
      </c>
      <c r="M28" s="954"/>
      <c r="N28" s="955"/>
      <c r="O28" s="946"/>
      <c r="P28" s="946"/>
      <c r="Q28" s="946"/>
      <c r="R28" s="946"/>
      <c r="S28" s="946"/>
      <c r="T28" s="946"/>
      <c r="U28" s="946"/>
      <c r="V28" s="946"/>
      <c r="W28" s="946"/>
      <c r="X28" s="946"/>
    </row>
    <row r="29" spans="1:24" ht="11.45" customHeight="1">
      <c r="A29" s="1764"/>
      <c r="B29" s="868">
        <v>1.25</v>
      </c>
      <c r="C29" s="869">
        <v>2309.0782910416669</v>
      </c>
      <c r="D29" s="869">
        <v>2777.2884999999997</v>
      </c>
      <c r="E29" s="869">
        <v>1842.6489989709821</v>
      </c>
      <c r="F29" s="869">
        <v>1777.5406310410201</v>
      </c>
      <c r="G29" s="869">
        <v>1659.7278114326841</v>
      </c>
      <c r="H29" s="869">
        <v>1977.3327462969796</v>
      </c>
      <c r="I29" s="869">
        <v>2311.6453164624218</v>
      </c>
      <c r="J29" s="869">
        <v>2313.5433018396079</v>
      </c>
      <c r="K29" s="869">
        <v>2115.2913006680928</v>
      </c>
      <c r="L29" s="869">
        <v>1850.8520236858765</v>
      </c>
      <c r="M29" s="954"/>
      <c r="N29" s="955"/>
      <c r="O29" s="946"/>
      <c r="P29" s="946"/>
      <c r="Q29" s="946"/>
      <c r="R29" s="946"/>
      <c r="S29" s="946"/>
      <c r="T29" s="946"/>
      <c r="U29" s="946"/>
      <c r="V29" s="946"/>
      <c r="W29" s="946"/>
      <c r="X29" s="946"/>
    </row>
    <row r="30" spans="1:24" ht="11.45" customHeight="1">
      <c r="A30" s="1765"/>
      <c r="B30" s="864" t="s">
        <v>369</v>
      </c>
      <c r="C30" s="148">
        <f>SUM(C6:C29)</f>
        <v>52816.015948000007</v>
      </c>
      <c r="D30" s="148">
        <f t="shared" ref="D30:L30" si="0">SUM(D6:D29)</f>
        <v>61644.824000000001</v>
      </c>
      <c r="E30" s="148">
        <f t="shared" si="0"/>
        <v>47333.090031180858</v>
      </c>
      <c r="F30" s="148">
        <f t="shared" si="0"/>
        <v>44959.095144984552</v>
      </c>
      <c r="G30" s="148">
        <f t="shared" si="0"/>
        <v>42626.557620384425</v>
      </c>
      <c r="H30" s="148">
        <f t="shared" si="0"/>
        <v>49288.89302225189</v>
      </c>
      <c r="I30" s="148">
        <f t="shared" si="0"/>
        <v>54886.108595098136</v>
      </c>
      <c r="J30" s="148">
        <f t="shared" si="0"/>
        <v>55898.598244150569</v>
      </c>
      <c r="K30" s="148">
        <f t="shared" si="0"/>
        <v>50803.541216034224</v>
      </c>
      <c r="L30" s="148">
        <f t="shared" si="0"/>
        <v>43782.719568461034</v>
      </c>
      <c r="M30" s="954"/>
      <c r="N30" s="946"/>
      <c r="O30" s="945"/>
      <c r="P30" s="945"/>
      <c r="Q30" s="946"/>
      <c r="R30" s="946"/>
      <c r="S30" s="946"/>
    </row>
    <row r="31" spans="1:24" ht="11.45" customHeight="1">
      <c r="A31" s="1766" t="s">
        <v>246</v>
      </c>
      <c r="B31" s="1767"/>
      <c r="C31" s="136">
        <f>MAX(C6:C29)</f>
        <v>2599.8781200416665</v>
      </c>
      <c r="D31" s="136">
        <f t="shared" ref="D31:L31" si="1">MAX(D6:D29)</f>
        <v>2954.2884999999987</v>
      </c>
      <c r="E31" s="136">
        <f t="shared" si="1"/>
        <v>2232.7489989709816</v>
      </c>
      <c r="F31" s="136">
        <f t="shared" si="1"/>
        <v>2200.4136310410245</v>
      </c>
      <c r="G31" s="136">
        <f t="shared" si="1"/>
        <v>2147.9999567326845</v>
      </c>
      <c r="H31" s="136">
        <f t="shared" si="1"/>
        <v>2349.5470119980396</v>
      </c>
      <c r="I31" s="136">
        <f t="shared" si="1"/>
        <v>2638.7143164624217</v>
      </c>
      <c r="J31" s="136">
        <f t="shared" si="1"/>
        <v>2726.900301839607</v>
      </c>
      <c r="K31" s="136">
        <f t="shared" si="1"/>
        <v>2426.2663006680923</v>
      </c>
      <c r="L31" s="136">
        <f t="shared" si="1"/>
        <v>2143.1190236858765</v>
      </c>
      <c r="M31" s="947"/>
      <c r="O31" s="945"/>
      <c r="P31" s="945"/>
      <c r="R31" s="946"/>
    </row>
    <row r="32" spans="1:24" ht="11.45" customHeight="1">
      <c r="A32" s="1766" t="s">
        <v>247</v>
      </c>
      <c r="B32" s="1767"/>
      <c r="C32" s="137">
        <f>MIN(C6:C29)</f>
        <v>1789.0320270416667</v>
      </c>
      <c r="D32" s="137">
        <f t="shared" ref="D32:L32" si="2">MIN(D6:D29)</f>
        <v>2137.9884999999995</v>
      </c>
      <c r="E32" s="137">
        <f t="shared" si="2"/>
        <v>1576.748998970982</v>
      </c>
      <c r="F32" s="137">
        <f t="shared" si="2"/>
        <v>1383.0646310410239</v>
      </c>
      <c r="G32" s="137">
        <f t="shared" si="2"/>
        <v>1325.833667132684</v>
      </c>
      <c r="H32" s="137">
        <f t="shared" si="2"/>
        <v>1652.9030119980393</v>
      </c>
      <c r="I32" s="137">
        <f t="shared" si="2"/>
        <v>1886.3903164624217</v>
      </c>
      <c r="J32" s="137">
        <f t="shared" si="2"/>
        <v>1884.2693018396076</v>
      </c>
      <c r="K32" s="137">
        <f t="shared" si="2"/>
        <v>1640.9033006680925</v>
      </c>
      <c r="L32" s="137">
        <f t="shared" si="2"/>
        <v>1436.1510236858765</v>
      </c>
      <c r="O32" s="945"/>
      <c r="P32" s="945"/>
      <c r="R32" s="946"/>
    </row>
    <row r="33" spans="1:17" ht="9.9499999999999993" customHeight="1">
      <c r="A33" s="950"/>
      <c r="B33" s="951"/>
      <c r="C33" s="952"/>
      <c r="D33" s="952"/>
      <c r="E33" s="952"/>
      <c r="F33" s="952"/>
      <c r="G33" s="952"/>
      <c r="H33" s="952"/>
      <c r="I33" s="952"/>
      <c r="J33" s="952"/>
      <c r="K33" s="952"/>
      <c r="L33" s="952"/>
      <c r="M33" s="947"/>
      <c r="O33" s="945"/>
      <c r="P33" s="945"/>
    </row>
    <row r="34" spans="1:17" ht="11.45" customHeight="1">
      <c r="A34" s="1763" t="s">
        <v>3</v>
      </c>
      <c r="B34" s="873">
        <v>0.29166666666666669</v>
      </c>
      <c r="C34" s="426">
        <v>26017.698859810775</v>
      </c>
      <c r="D34" s="426">
        <v>30737.930416666666</v>
      </c>
      <c r="E34" s="426">
        <v>22266.429208333335</v>
      </c>
      <c r="F34" s="426">
        <v>22573.246046685206</v>
      </c>
      <c r="G34" s="426">
        <v>20767.560091830124</v>
      </c>
      <c r="H34" s="426">
        <v>23478.139575631645</v>
      </c>
      <c r="I34" s="426">
        <v>26184.565835779566</v>
      </c>
      <c r="J34" s="426">
        <v>27640.519581221317</v>
      </c>
      <c r="K34" s="426">
        <v>25079.59785983467</v>
      </c>
      <c r="L34" s="1462">
        <v>21504.074012570683</v>
      </c>
      <c r="M34" s="947"/>
      <c r="N34" s="947"/>
      <c r="O34" s="953"/>
      <c r="P34" s="953"/>
      <c r="Q34" s="947"/>
    </row>
    <row r="35" spans="1:17" ht="11.45" customHeight="1">
      <c r="A35" s="1764"/>
      <c r="B35" s="866">
        <v>0.33333333333333298</v>
      </c>
      <c r="C35" s="429">
        <v>27219.199705514304</v>
      </c>
      <c r="D35" s="429">
        <v>31223.63041666667</v>
      </c>
      <c r="E35" s="134">
        <v>23227.629208333336</v>
      </c>
      <c r="F35" s="429">
        <v>23385.173713021381</v>
      </c>
      <c r="G35" s="429">
        <v>22057.299015316061</v>
      </c>
      <c r="H35" s="429">
        <v>24900.073323844281</v>
      </c>
      <c r="I35" s="429">
        <v>27166.94962977957</v>
      </c>
      <c r="J35" s="429">
        <v>28761.335546385391</v>
      </c>
      <c r="K35" s="429">
        <v>25802.583209834673</v>
      </c>
      <c r="L35" s="134">
        <v>22977.231440570686</v>
      </c>
      <c r="M35" s="947"/>
      <c r="N35" s="947"/>
      <c r="O35" s="945"/>
      <c r="P35" s="949"/>
    </row>
    <row r="36" spans="1:17" ht="11.45" customHeight="1">
      <c r="A36" s="1764"/>
      <c r="B36" s="866">
        <v>0.375</v>
      </c>
      <c r="C36" s="134">
        <v>27539.712058933004</v>
      </c>
      <c r="D36" s="134">
        <v>30662.230416666665</v>
      </c>
      <c r="E36" s="429">
        <v>23540.229208333334</v>
      </c>
      <c r="F36" s="429">
        <v>23377.53497986207</v>
      </c>
      <c r="G36" s="429">
        <v>22837.458170956761</v>
      </c>
      <c r="H36" s="134">
        <v>25026.028534198285</v>
      </c>
      <c r="I36" s="429">
        <v>27626.826953779568</v>
      </c>
      <c r="J36" s="429">
        <v>29083.726557086287</v>
      </c>
      <c r="K36" s="134">
        <v>25942.769669834674</v>
      </c>
      <c r="L36" s="1467">
        <v>22666.445650570688</v>
      </c>
      <c r="M36" s="947"/>
      <c r="N36" s="947"/>
      <c r="O36" s="948"/>
      <c r="P36" s="948"/>
      <c r="Q36" s="402"/>
    </row>
    <row r="37" spans="1:17" ht="11.45" customHeight="1">
      <c r="A37" s="1764"/>
      <c r="B37" s="866">
        <v>0.41666666666666702</v>
      </c>
      <c r="C37" s="429">
        <v>26972.297260932261</v>
      </c>
      <c r="D37" s="429">
        <v>29728.230416666665</v>
      </c>
      <c r="E37" s="429">
        <v>23632.829208333336</v>
      </c>
      <c r="F37" s="134">
        <v>23441.019894975943</v>
      </c>
      <c r="G37" s="134">
        <v>22736.074307451792</v>
      </c>
      <c r="H37" s="429">
        <v>25059.023722618178</v>
      </c>
      <c r="I37" s="134">
        <v>28171.296493779566</v>
      </c>
      <c r="J37" s="134">
        <v>28479.87263305586</v>
      </c>
      <c r="K37" s="429">
        <v>25929.390606834673</v>
      </c>
      <c r="L37" s="1467">
        <v>22009.719316570681</v>
      </c>
      <c r="M37" s="947"/>
      <c r="N37" s="947"/>
      <c r="O37" s="945"/>
      <c r="P37" s="945"/>
    </row>
    <row r="38" spans="1:17" ht="11.45" customHeight="1">
      <c r="A38" s="1764"/>
      <c r="B38" s="866">
        <v>0.45833333333333298</v>
      </c>
      <c r="C38" s="429">
        <v>25815.867203239137</v>
      </c>
      <c r="D38" s="429">
        <v>28543.230416666665</v>
      </c>
      <c r="E38" s="429">
        <v>23250.129208333336</v>
      </c>
      <c r="F38" s="429">
        <v>22956.682953098043</v>
      </c>
      <c r="G38" s="429">
        <v>21825.4551559096</v>
      </c>
      <c r="H38" s="429">
        <v>24648.795421492523</v>
      </c>
      <c r="I38" s="429">
        <v>27076.159659779565</v>
      </c>
      <c r="J38" s="429">
        <v>27558.681909699972</v>
      </c>
      <c r="K38" s="429">
        <v>25412.341273834671</v>
      </c>
      <c r="L38" s="1467">
        <v>21322.506860570684</v>
      </c>
      <c r="M38" s="947"/>
      <c r="N38" s="947"/>
      <c r="O38" s="945"/>
      <c r="P38" s="945"/>
    </row>
    <row r="39" spans="1:17" ht="11.45" customHeight="1">
      <c r="A39" s="1764"/>
      <c r="B39" s="866">
        <v>0.5</v>
      </c>
      <c r="C39" s="429">
        <v>24859.182751208911</v>
      </c>
      <c r="D39" s="429">
        <v>28013.630416666667</v>
      </c>
      <c r="E39" s="429">
        <v>22688.429208333331</v>
      </c>
      <c r="F39" s="429">
        <v>22761.836147021229</v>
      </c>
      <c r="G39" s="429">
        <v>20840.382035821978</v>
      </c>
      <c r="H39" s="429">
        <v>23547.992291357779</v>
      </c>
      <c r="I39" s="429">
        <v>26005.188849779566</v>
      </c>
      <c r="J39" s="429">
        <v>26527.14239962443</v>
      </c>
      <c r="K39" s="429">
        <v>24565.015977834672</v>
      </c>
      <c r="L39" s="1467">
        <v>20618.972051570683</v>
      </c>
      <c r="M39" s="947"/>
      <c r="N39" s="947"/>
    </row>
    <row r="40" spans="1:17" ht="11.45" customHeight="1">
      <c r="A40" s="1764"/>
      <c r="B40" s="866">
        <v>0.54166666666666696</v>
      </c>
      <c r="C40" s="429">
        <v>23959.281640244208</v>
      </c>
      <c r="D40" s="429">
        <v>27317.530416666665</v>
      </c>
      <c r="E40" s="429">
        <v>23558.629208333332</v>
      </c>
      <c r="F40" s="429">
        <v>22305.715056306235</v>
      </c>
      <c r="G40" s="429">
        <v>20008.800558322451</v>
      </c>
      <c r="H40" s="429">
        <v>22802.59622884318</v>
      </c>
      <c r="I40" s="429">
        <v>24925.715650779566</v>
      </c>
      <c r="J40" s="429">
        <v>26153.79974725399</v>
      </c>
      <c r="K40" s="429">
        <v>24048.561186834668</v>
      </c>
      <c r="L40" s="1467">
        <v>20228.161005570684</v>
      </c>
      <c r="M40" s="947"/>
      <c r="N40" s="947"/>
    </row>
    <row r="41" spans="1:17" ht="11.45" customHeight="1">
      <c r="A41" s="1764"/>
      <c r="B41" s="864">
        <v>0.58333333333333304</v>
      </c>
      <c r="C41" s="433">
        <v>23149.505273510338</v>
      </c>
      <c r="D41" s="433">
        <v>27152.530416666665</v>
      </c>
      <c r="E41" s="433">
        <v>22273.629208333336</v>
      </c>
      <c r="F41" s="433">
        <v>21786.433085761622</v>
      </c>
      <c r="G41" s="433">
        <v>19508.309503871733</v>
      </c>
      <c r="H41" s="433">
        <v>22229.839457419126</v>
      </c>
      <c r="I41" s="433">
        <v>24284.284614779568</v>
      </c>
      <c r="J41" s="433">
        <v>25259.70306706944</v>
      </c>
      <c r="K41" s="433">
        <v>23680.224947834668</v>
      </c>
      <c r="L41" s="1471">
        <v>19880.608777570684</v>
      </c>
      <c r="M41" s="947"/>
      <c r="N41" s="947"/>
    </row>
    <row r="42" spans="1:17" ht="11.45" customHeight="1">
      <c r="A42" s="1764"/>
      <c r="B42" s="873">
        <v>0.625</v>
      </c>
      <c r="C42" s="426">
        <v>22588.615564111951</v>
      </c>
      <c r="D42" s="426">
        <v>27330.330416666668</v>
      </c>
      <c r="E42" s="426">
        <v>21626.729208333334</v>
      </c>
      <c r="F42" s="426">
        <v>21685.53457381664</v>
      </c>
      <c r="G42" s="426">
        <v>19480.288207103615</v>
      </c>
      <c r="H42" s="426">
        <v>22162.231810354926</v>
      </c>
      <c r="I42" s="426">
        <v>23938.892584779569</v>
      </c>
      <c r="J42" s="426">
        <v>25055.573584802762</v>
      </c>
      <c r="K42" s="426">
        <v>23373.962599834675</v>
      </c>
      <c r="L42" s="1462">
        <v>19669.040368570681</v>
      </c>
      <c r="M42" s="947"/>
      <c r="N42" s="947"/>
    </row>
    <row r="43" spans="1:17" ht="11.45" customHeight="1">
      <c r="A43" s="1764"/>
      <c r="B43" s="866">
        <v>0.66666666666666696</v>
      </c>
      <c r="C43" s="429">
        <v>22441.447481153686</v>
      </c>
      <c r="D43" s="429">
        <v>27750.230416666665</v>
      </c>
      <c r="E43" s="429">
        <v>21568.329208333333</v>
      </c>
      <c r="F43" s="429">
        <v>21393.672225857208</v>
      </c>
      <c r="G43" s="429">
        <v>19643.098836568686</v>
      </c>
      <c r="H43" s="429">
        <v>22476.358523062405</v>
      </c>
      <c r="I43" s="429">
        <v>24380.650299779569</v>
      </c>
      <c r="J43" s="429">
        <v>25178.529644050683</v>
      </c>
      <c r="K43" s="429">
        <v>23684.09418583467</v>
      </c>
      <c r="L43" s="1467">
        <v>19860.962934570685</v>
      </c>
      <c r="M43" s="947"/>
      <c r="N43" s="947"/>
    </row>
    <row r="44" spans="1:17" ht="11.45" customHeight="1">
      <c r="A44" s="1764"/>
      <c r="B44" s="866">
        <v>0.70833333333333304</v>
      </c>
      <c r="C44" s="429">
        <v>22946.559604548853</v>
      </c>
      <c r="D44" s="429">
        <v>28344.430416666666</v>
      </c>
      <c r="E44" s="429">
        <v>22087.629208333336</v>
      </c>
      <c r="F44" s="429">
        <v>21557.381144776322</v>
      </c>
      <c r="G44" s="429">
        <v>20295.060118404675</v>
      </c>
      <c r="H44" s="429">
        <v>22952.213278560539</v>
      </c>
      <c r="I44" s="429">
        <v>25126.268493779568</v>
      </c>
      <c r="J44" s="429">
        <v>25891.637818205221</v>
      </c>
      <c r="K44" s="429">
        <v>23999.143515834672</v>
      </c>
      <c r="L44" s="1467">
        <v>20454.95733157068</v>
      </c>
      <c r="M44" s="947"/>
      <c r="N44" s="947"/>
    </row>
    <row r="45" spans="1:17" ht="11.45" customHeight="1">
      <c r="A45" s="1764"/>
      <c r="B45" s="866">
        <v>0.75</v>
      </c>
      <c r="C45" s="429">
        <v>23856.468268623157</v>
      </c>
      <c r="D45" s="429">
        <v>28989.530416666665</v>
      </c>
      <c r="E45" s="429">
        <v>22392.22920833333</v>
      </c>
      <c r="F45" s="429">
        <v>21486.832774111914</v>
      </c>
      <c r="G45" s="429">
        <v>20994.779338839322</v>
      </c>
      <c r="H45" s="429">
        <v>23325.603702677421</v>
      </c>
      <c r="I45" s="429">
        <v>25857.642327779566</v>
      </c>
      <c r="J45" s="429">
        <v>25787.774646751732</v>
      </c>
      <c r="K45" s="429">
        <v>24222.977407834671</v>
      </c>
      <c r="L45" s="1467">
        <v>20818.619149570684</v>
      </c>
      <c r="M45" s="947"/>
      <c r="N45" s="947"/>
    </row>
    <row r="46" spans="1:17" ht="11.45" customHeight="1">
      <c r="A46" s="1764"/>
      <c r="B46" s="866">
        <v>0.79166666666666696</v>
      </c>
      <c r="C46" s="429">
        <v>24376.551924933254</v>
      </c>
      <c r="D46" s="429">
        <v>29046.030416666665</v>
      </c>
      <c r="E46" s="429">
        <v>22431.729208333334</v>
      </c>
      <c r="F46" s="429">
        <v>21393.003108130306</v>
      </c>
      <c r="G46" s="429">
        <v>21155.566235424962</v>
      </c>
      <c r="H46" s="429">
        <v>23461.552352738458</v>
      </c>
      <c r="I46" s="429">
        <v>25922.100714779575</v>
      </c>
      <c r="J46" s="429">
        <v>26724.860003128713</v>
      </c>
      <c r="K46" s="429">
        <v>24137.052218834669</v>
      </c>
      <c r="L46" s="1467">
        <v>20884.77529957068</v>
      </c>
      <c r="M46" s="947"/>
      <c r="N46" s="947"/>
    </row>
    <row r="47" spans="1:17" ht="11.45" customHeight="1">
      <c r="A47" s="1764"/>
      <c r="B47" s="866">
        <v>0.83333333333333304</v>
      </c>
      <c r="C47" s="429">
        <v>24543.286566504517</v>
      </c>
      <c r="D47" s="429">
        <v>28455.330416666664</v>
      </c>
      <c r="E47" s="429">
        <v>22238.429208333335</v>
      </c>
      <c r="F47" s="429">
        <v>21127.260021531543</v>
      </c>
      <c r="G47" s="429">
        <v>21162.473088260838</v>
      </c>
      <c r="H47" s="429">
        <v>23578.102281802781</v>
      </c>
      <c r="I47" s="429">
        <v>26018.282735779569</v>
      </c>
      <c r="J47" s="429">
        <v>26573.153350881748</v>
      </c>
      <c r="K47" s="429">
        <v>24041.847463834671</v>
      </c>
      <c r="L47" s="1467">
        <v>20823.006865570682</v>
      </c>
      <c r="M47" s="947"/>
      <c r="N47" s="947"/>
    </row>
    <row r="48" spans="1:17" ht="11.45" customHeight="1">
      <c r="A48" s="1764"/>
      <c r="B48" s="866">
        <v>0.875</v>
      </c>
      <c r="C48" s="429">
        <v>24287.346276939199</v>
      </c>
      <c r="D48" s="429">
        <v>27076.830416666664</v>
      </c>
      <c r="E48" s="429">
        <v>21871.729208333334</v>
      </c>
      <c r="F48" s="429">
        <v>20355.914525303833</v>
      </c>
      <c r="G48" s="429">
        <v>19787.99399001932</v>
      </c>
      <c r="H48" s="429">
        <v>23266.167479951964</v>
      </c>
      <c r="I48" s="429">
        <v>25840.560569779565</v>
      </c>
      <c r="J48" s="429">
        <v>25266.516816292537</v>
      </c>
      <c r="K48" s="429">
        <v>23658.904246834671</v>
      </c>
      <c r="L48" s="1467">
        <v>20465.069547570685</v>
      </c>
      <c r="M48" s="947"/>
      <c r="N48" s="947"/>
    </row>
    <row r="49" spans="1:14" ht="11.45" customHeight="1">
      <c r="A49" s="1764"/>
      <c r="B49" s="864">
        <v>0.91666666666666696</v>
      </c>
      <c r="C49" s="433">
        <v>23332.3831058244</v>
      </c>
      <c r="D49" s="433">
        <v>25033.830416666664</v>
      </c>
      <c r="E49" s="433">
        <v>20965.629208333332</v>
      </c>
      <c r="F49" s="433">
        <v>19136.023825117147</v>
      </c>
      <c r="G49" s="433">
        <v>18341.996673993002</v>
      </c>
      <c r="H49" s="433">
        <v>22235.203064032743</v>
      </c>
      <c r="I49" s="433">
        <v>24870.553728779567</v>
      </c>
      <c r="J49" s="433">
        <v>24381.416138497752</v>
      </c>
      <c r="K49" s="433">
        <v>22309.642231834674</v>
      </c>
      <c r="L49" s="1471">
        <v>19344.652349570686</v>
      </c>
      <c r="M49" s="947"/>
      <c r="N49" s="947"/>
    </row>
    <row r="50" spans="1:14" ht="11.45" customHeight="1">
      <c r="A50" s="1764"/>
      <c r="B50" s="873">
        <v>0.95833333333333304</v>
      </c>
      <c r="C50" s="426">
        <v>21267.451411534366</v>
      </c>
      <c r="D50" s="426">
        <v>22776.43041666667</v>
      </c>
      <c r="E50" s="426">
        <v>19078.829208333333</v>
      </c>
      <c r="F50" s="426">
        <v>17484.415310293432</v>
      </c>
      <c r="G50" s="426">
        <v>16513.924218120268</v>
      </c>
      <c r="H50" s="426">
        <v>20428.786934513802</v>
      </c>
      <c r="I50" s="426">
        <v>22827.106623779568</v>
      </c>
      <c r="J50" s="426">
        <v>22536.339934192791</v>
      </c>
      <c r="K50" s="426">
        <v>20102.881457834668</v>
      </c>
      <c r="L50" s="1462">
        <v>17785.979692570683</v>
      </c>
      <c r="M50" s="947"/>
      <c r="N50" s="947"/>
    </row>
    <row r="51" spans="1:14" ht="11.45" customHeight="1">
      <c r="A51" s="1764"/>
      <c r="B51" s="866">
        <v>1</v>
      </c>
      <c r="C51" s="429">
        <v>19695.860805323591</v>
      </c>
      <c r="D51" s="429">
        <v>22594.030416666665</v>
      </c>
      <c r="E51" s="135">
        <v>17477.229208333334</v>
      </c>
      <c r="F51" s="429">
        <v>15758.328103748096</v>
      </c>
      <c r="G51" s="429">
        <v>14897.64734228369</v>
      </c>
      <c r="H51" s="429">
        <v>18997.321202347706</v>
      </c>
      <c r="I51" s="429">
        <v>21297.609765779562</v>
      </c>
      <c r="J51" s="429">
        <v>20581.625208083442</v>
      </c>
      <c r="K51" s="429">
        <v>18521.489338834668</v>
      </c>
      <c r="L51" s="1467">
        <v>16119.123125570684</v>
      </c>
      <c r="M51" s="947"/>
      <c r="N51" s="947"/>
    </row>
    <row r="52" spans="1:14" ht="11.45" customHeight="1">
      <c r="A52" s="1764"/>
      <c r="B52" s="866">
        <v>1.0416666666666701</v>
      </c>
      <c r="C52" s="135">
        <v>18950.667921366687</v>
      </c>
      <c r="D52" s="135">
        <v>22660.230416666665</v>
      </c>
      <c r="E52" s="429">
        <v>16690.429208333335</v>
      </c>
      <c r="F52" s="429">
        <v>14897.971627946057</v>
      </c>
      <c r="G52" s="429">
        <v>14191.016803078854</v>
      </c>
      <c r="H52" s="429">
        <v>17758.564484110844</v>
      </c>
      <c r="I52" s="429">
        <v>20238.494465779568</v>
      </c>
      <c r="J52" s="429">
        <v>20097.796419182672</v>
      </c>
      <c r="K52" s="135">
        <v>17544.698338834671</v>
      </c>
      <c r="L52" s="1467">
        <v>15443.940610570684</v>
      </c>
      <c r="M52" s="947"/>
      <c r="N52" s="947"/>
    </row>
    <row r="53" spans="1:14" ht="11.45" customHeight="1">
      <c r="A53" s="1764"/>
      <c r="B53" s="866">
        <v>1.0833333333333299</v>
      </c>
      <c r="C53" s="429">
        <v>19067.438469573251</v>
      </c>
      <c r="D53" s="429">
        <v>22897.130416666667</v>
      </c>
      <c r="E53" s="429">
        <v>16686.929208333335</v>
      </c>
      <c r="F53" s="135">
        <v>14723.806341589376</v>
      </c>
      <c r="G53" s="135">
        <v>14096.13986650462</v>
      </c>
      <c r="H53" s="135">
        <v>17624.715751427364</v>
      </c>
      <c r="I53" s="135">
        <v>20136.681044779569</v>
      </c>
      <c r="J53" s="135">
        <v>20167.264561850185</v>
      </c>
      <c r="K53" s="429">
        <v>17648.579615834671</v>
      </c>
      <c r="L53" s="135">
        <v>15375.169981570682</v>
      </c>
      <c r="M53" s="947"/>
      <c r="N53" s="947"/>
    </row>
    <row r="54" spans="1:14" ht="11.45" customHeight="1">
      <c r="A54" s="1764"/>
      <c r="B54" s="866">
        <v>1.125</v>
      </c>
      <c r="C54" s="429">
        <v>19540.70241002749</v>
      </c>
      <c r="D54" s="429">
        <v>23612.430416666666</v>
      </c>
      <c r="E54" s="429">
        <v>16935.429208333335</v>
      </c>
      <c r="F54" s="429">
        <v>14837.193554010821</v>
      </c>
      <c r="G54" s="429">
        <v>14271.662843498405</v>
      </c>
      <c r="H54" s="429">
        <v>17711.401626131767</v>
      </c>
      <c r="I54" s="429">
        <v>20301.668427779572</v>
      </c>
      <c r="J54" s="429">
        <v>20513.61691004071</v>
      </c>
      <c r="K54" s="429">
        <v>18022.363320834669</v>
      </c>
      <c r="L54" s="1467">
        <v>15560.153392570683</v>
      </c>
      <c r="M54" s="947"/>
      <c r="N54" s="947"/>
    </row>
    <row r="55" spans="1:14" ht="11.45" customHeight="1">
      <c r="A55" s="1764"/>
      <c r="B55" s="866">
        <v>1.1666666666666701</v>
      </c>
      <c r="C55" s="429">
        <v>20280.327435315419</v>
      </c>
      <c r="D55" s="429">
        <v>25024.430416666666</v>
      </c>
      <c r="E55" s="429">
        <v>17165.929208333335</v>
      </c>
      <c r="F55" s="429">
        <v>15246.842600992362</v>
      </c>
      <c r="G55" s="429">
        <v>14528.042572374854</v>
      </c>
      <c r="H55" s="429">
        <v>17960.600369067924</v>
      </c>
      <c r="I55" s="429">
        <v>20877.209869779566</v>
      </c>
      <c r="J55" s="429">
        <v>21082.85518205574</v>
      </c>
      <c r="K55" s="429">
        <v>18763.156633834671</v>
      </c>
      <c r="L55" s="1467">
        <v>16048.701331570686</v>
      </c>
      <c r="M55" s="947"/>
      <c r="N55" s="947"/>
    </row>
    <row r="56" spans="1:14" ht="11.45" customHeight="1">
      <c r="A56" s="1764"/>
      <c r="B56" s="866">
        <v>1.2083333333333299</v>
      </c>
      <c r="C56" s="429">
        <v>22296.6581464109</v>
      </c>
      <c r="D56" s="429">
        <v>27184.930416666666</v>
      </c>
      <c r="E56" s="429">
        <v>17826.429208333335</v>
      </c>
      <c r="F56" s="429">
        <v>16267.351363063883</v>
      </c>
      <c r="G56" s="429">
        <v>15605.996585709316</v>
      </c>
      <c r="H56" s="429">
        <v>18912.362880320183</v>
      </c>
      <c r="I56" s="429">
        <v>22185.296305779564</v>
      </c>
      <c r="J56" s="429">
        <v>22234.441667870909</v>
      </c>
      <c r="K56" s="429">
        <v>20009.864565834672</v>
      </c>
      <c r="L56" s="1467">
        <v>17283.355154570683</v>
      </c>
      <c r="M56" s="947"/>
      <c r="N56" s="947"/>
    </row>
    <row r="57" spans="1:14" ht="11.45" customHeight="1">
      <c r="A57" s="1764"/>
      <c r="B57" s="868">
        <v>1.25</v>
      </c>
      <c r="C57" s="869">
        <v>24289.706572682426</v>
      </c>
      <c r="D57" s="869">
        <v>29356.030416666665</v>
      </c>
      <c r="E57" s="869">
        <v>19491.629208333328</v>
      </c>
      <c r="F57" s="869">
        <v>18933.346003979299</v>
      </c>
      <c r="G57" s="869">
        <v>17594.748226049236</v>
      </c>
      <c r="H57" s="869">
        <v>21094.251413171598</v>
      </c>
      <c r="I57" s="869">
        <v>24678.178531779569</v>
      </c>
      <c r="J57" s="869">
        <v>24680.171423287149</v>
      </c>
      <c r="K57" s="869">
        <v>22608.423364834671</v>
      </c>
      <c r="L57" s="1476">
        <v>19761.830189570683</v>
      </c>
      <c r="M57" s="947"/>
      <c r="N57" s="947"/>
    </row>
    <row r="58" spans="1:14" ht="11.45" customHeight="1">
      <c r="A58" s="1765"/>
      <c r="B58" s="864" t="s">
        <v>369</v>
      </c>
      <c r="C58" s="148">
        <f>SUM(C34:C57)</f>
        <v>559294.21671826625</v>
      </c>
      <c r="D58" s="148">
        <f t="shared" ref="D58:L58" si="3">SUM(D34:D57)</f>
        <v>651511.13</v>
      </c>
      <c r="E58" s="148">
        <f t="shared" si="3"/>
        <v>500973.20099999988</v>
      </c>
      <c r="F58" s="148">
        <f t="shared" si="3"/>
        <v>478872.51898100006</v>
      </c>
      <c r="G58" s="148">
        <f t="shared" si="3"/>
        <v>453141.77378571429</v>
      </c>
      <c r="H58" s="148">
        <f t="shared" si="3"/>
        <v>525637.92570967751</v>
      </c>
      <c r="I58" s="148">
        <f t="shared" si="3"/>
        <v>585938.18417870963</v>
      </c>
      <c r="J58" s="148">
        <f t="shared" si="3"/>
        <v>596218.35475057131</v>
      </c>
      <c r="K58" s="148">
        <f t="shared" si="3"/>
        <v>543109.56524003216</v>
      </c>
      <c r="L58" s="148">
        <f t="shared" si="3"/>
        <v>466907.05644069635</v>
      </c>
    </row>
    <row r="59" spans="1:14" ht="11.45" customHeight="1">
      <c r="A59" s="1766" t="s">
        <v>246</v>
      </c>
      <c r="B59" s="1767"/>
      <c r="C59" s="136">
        <f>MAX(C34:C57)</f>
        <v>27539.712058933004</v>
      </c>
      <c r="D59" s="136">
        <f t="shared" ref="D59:L59" si="4">MAX(D34:D57)</f>
        <v>31223.63041666667</v>
      </c>
      <c r="E59" s="136">
        <f t="shared" si="4"/>
        <v>23632.829208333336</v>
      </c>
      <c r="F59" s="136">
        <f t="shared" si="4"/>
        <v>23441.019894975943</v>
      </c>
      <c r="G59" s="136">
        <f t="shared" si="4"/>
        <v>22837.458170956761</v>
      </c>
      <c r="H59" s="136">
        <f t="shared" si="4"/>
        <v>25059.023722618178</v>
      </c>
      <c r="I59" s="136">
        <f t="shared" si="4"/>
        <v>28171.296493779566</v>
      </c>
      <c r="J59" s="136">
        <f t="shared" si="4"/>
        <v>29083.726557086287</v>
      </c>
      <c r="K59" s="136">
        <f t="shared" si="4"/>
        <v>25942.769669834674</v>
      </c>
      <c r="L59" s="136">
        <f t="shared" si="4"/>
        <v>22977.231440570686</v>
      </c>
    </row>
    <row r="60" spans="1:14" ht="11.45" customHeight="1">
      <c r="A60" s="1766" t="s">
        <v>247</v>
      </c>
      <c r="B60" s="1767"/>
      <c r="C60" s="137">
        <f>MIN(C34:C57)</f>
        <v>18950.667921366687</v>
      </c>
      <c r="D60" s="137">
        <f t="shared" ref="D60:L60" si="5">MIN(D34:D57)</f>
        <v>22594.030416666665</v>
      </c>
      <c r="E60" s="137">
        <f t="shared" si="5"/>
        <v>16686.929208333335</v>
      </c>
      <c r="F60" s="137">
        <f t="shared" si="5"/>
        <v>14723.806341589376</v>
      </c>
      <c r="G60" s="137">
        <f t="shared" si="5"/>
        <v>14096.13986650462</v>
      </c>
      <c r="H60" s="137">
        <f t="shared" si="5"/>
        <v>17624.715751427364</v>
      </c>
      <c r="I60" s="137">
        <f t="shared" si="5"/>
        <v>20136.681044779569</v>
      </c>
      <c r="J60" s="137">
        <f t="shared" si="5"/>
        <v>20097.796419182672</v>
      </c>
      <c r="K60" s="137">
        <f t="shared" si="5"/>
        <v>17544.698338834671</v>
      </c>
      <c r="L60" s="137">
        <f t="shared" si="5"/>
        <v>15375.169981570682</v>
      </c>
    </row>
    <row r="61" spans="1:14" ht="11.1" customHeight="1"/>
    <row r="62" spans="1:14">
      <c r="H62" s="945"/>
      <c r="M62" s="946"/>
      <c r="N62" s="946"/>
    </row>
    <row r="63" spans="1:14">
      <c r="H63" s="945"/>
    </row>
  </sheetData>
  <mergeCells count="8">
    <mergeCell ref="A3:L3"/>
    <mergeCell ref="A34:A58"/>
    <mergeCell ref="A59:B59"/>
    <mergeCell ref="A60:B60"/>
    <mergeCell ref="A4:B4"/>
    <mergeCell ref="A6:A30"/>
    <mergeCell ref="A31:B31"/>
    <mergeCell ref="A32:B32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8"/>
  <dimension ref="A1:AD63"/>
  <sheetViews>
    <sheetView showGridLines="0" zoomScaleNormal="100" zoomScaleSheetLayoutView="100" workbookViewId="0"/>
  </sheetViews>
  <sheetFormatPr defaultRowHeight="11.25"/>
  <cols>
    <col min="1" max="1" width="7.7109375" style="944" customWidth="1"/>
    <col min="2" max="2" width="4.85546875" style="944" customWidth="1"/>
    <col min="3" max="12" width="7.28515625" style="944" customWidth="1"/>
    <col min="13" max="13" width="1.7109375" style="944" customWidth="1"/>
    <col min="14" max="16" width="7.28515625" style="944" customWidth="1"/>
    <col min="17" max="17" width="13.5703125" style="944" customWidth="1"/>
    <col min="18" max="18" width="8.140625" style="944" customWidth="1"/>
    <col min="19" max="255" width="9.140625" style="944"/>
    <col min="256" max="256" width="3" style="944" customWidth="1"/>
    <col min="257" max="257" width="4.5703125" style="944" customWidth="1"/>
    <col min="258" max="267" width="11.7109375" style="944" customWidth="1"/>
    <col min="268" max="511" width="9.140625" style="944"/>
    <col min="512" max="512" width="3" style="944" customWidth="1"/>
    <col min="513" max="513" width="4.5703125" style="944" customWidth="1"/>
    <col min="514" max="523" width="11.7109375" style="944" customWidth="1"/>
    <col min="524" max="767" width="9.140625" style="944"/>
    <col min="768" max="768" width="3" style="944" customWidth="1"/>
    <col min="769" max="769" width="4.5703125" style="944" customWidth="1"/>
    <col min="770" max="779" width="11.7109375" style="944" customWidth="1"/>
    <col min="780" max="1023" width="9.140625" style="944"/>
    <col min="1024" max="1024" width="3" style="944" customWidth="1"/>
    <col min="1025" max="1025" width="4.5703125" style="944" customWidth="1"/>
    <col min="1026" max="1035" width="11.7109375" style="944" customWidth="1"/>
    <col min="1036" max="1279" width="9.140625" style="944"/>
    <col min="1280" max="1280" width="3" style="944" customWidth="1"/>
    <col min="1281" max="1281" width="4.5703125" style="944" customWidth="1"/>
    <col min="1282" max="1291" width="11.7109375" style="944" customWidth="1"/>
    <col min="1292" max="1535" width="9.140625" style="944"/>
    <col min="1536" max="1536" width="3" style="944" customWidth="1"/>
    <col min="1537" max="1537" width="4.5703125" style="944" customWidth="1"/>
    <col min="1538" max="1547" width="11.7109375" style="944" customWidth="1"/>
    <col min="1548" max="1791" width="9.140625" style="944"/>
    <col min="1792" max="1792" width="3" style="944" customWidth="1"/>
    <col min="1793" max="1793" width="4.5703125" style="944" customWidth="1"/>
    <col min="1794" max="1803" width="11.7109375" style="944" customWidth="1"/>
    <col min="1804" max="2047" width="9.140625" style="944"/>
    <col min="2048" max="2048" width="3" style="944" customWidth="1"/>
    <col min="2049" max="2049" width="4.5703125" style="944" customWidth="1"/>
    <col min="2050" max="2059" width="11.7109375" style="944" customWidth="1"/>
    <col min="2060" max="2303" width="9.140625" style="944"/>
    <col min="2304" max="2304" width="3" style="944" customWidth="1"/>
    <col min="2305" max="2305" width="4.5703125" style="944" customWidth="1"/>
    <col min="2306" max="2315" width="11.7109375" style="944" customWidth="1"/>
    <col min="2316" max="2559" width="9.140625" style="944"/>
    <col min="2560" max="2560" width="3" style="944" customWidth="1"/>
    <col min="2561" max="2561" width="4.5703125" style="944" customWidth="1"/>
    <col min="2562" max="2571" width="11.7109375" style="944" customWidth="1"/>
    <col min="2572" max="2815" width="9.140625" style="944"/>
    <col min="2816" max="2816" width="3" style="944" customWidth="1"/>
    <col min="2817" max="2817" width="4.5703125" style="944" customWidth="1"/>
    <col min="2818" max="2827" width="11.7109375" style="944" customWidth="1"/>
    <col min="2828" max="3071" width="9.140625" style="944"/>
    <col min="3072" max="3072" width="3" style="944" customWidth="1"/>
    <col min="3073" max="3073" width="4.5703125" style="944" customWidth="1"/>
    <col min="3074" max="3083" width="11.7109375" style="944" customWidth="1"/>
    <col min="3084" max="3327" width="9.140625" style="944"/>
    <col min="3328" max="3328" width="3" style="944" customWidth="1"/>
    <col min="3329" max="3329" width="4.5703125" style="944" customWidth="1"/>
    <col min="3330" max="3339" width="11.7109375" style="944" customWidth="1"/>
    <col min="3340" max="3583" width="9.140625" style="944"/>
    <col min="3584" max="3584" width="3" style="944" customWidth="1"/>
    <col min="3585" max="3585" width="4.5703125" style="944" customWidth="1"/>
    <col min="3586" max="3595" width="11.7109375" style="944" customWidth="1"/>
    <col min="3596" max="3839" width="9.140625" style="944"/>
    <col min="3840" max="3840" width="3" style="944" customWidth="1"/>
    <col min="3841" max="3841" width="4.5703125" style="944" customWidth="1"/>
    <col min="3842" max="3851" width="11.7109375" style="944" customWidth="1"/>
    <col min="3852" max="4095" width="9.140625" style="944"/>
    <col min="4096" max="4096" width="3" style="944" customWidth="1"/>
    <col min="4097" max="4097" width="4.5703125" style="944" customWidth="1"/>
    <col min="4098" max="4107" width="11.7109375" style="944" customWidth="1"/>
    <col min="4108" max="4351" width="9.140625" style="944"/>
    <col min="4352" max="4352" width="3" style="944" customWidth="1"/>
    <col min="4353" max="4353" width="4.5703125" style="944" customWidth="1"/>
    <col min="4354" max="4363" width="11.7109375" style="944" customWidth="1"/>
    <col min="4364" max="4607" width="9.140625" style="944"/>
    <col min="4608" max="4608" width="3" style="944" customWidth="1"/>
    <col min="4609" max="4609" width="4.5703125" style="944" customWidth="1"/>
    <col min="4610" max="4619" width="11.7109375" style="944" customWidth="1"/>
    <col min="4620" max="4863" width="9.140625" style="944"/>
    <col min="4864" max="4864" width="3" style="944" customWidth="1"/>
    <col min="4865" max="4865" width="4.5703125" style="944" customWidth="1"/>
    <col min="4866" max="4875" width="11.7109375" style="944" customWidth="1"/>
    <col min="4876" max="5119" width="9.140625" style="944"/>
    <col min="5120" max="5120" width="3" style="944" customWidth="1"/>
    <col min="5121" max="5121" width="4.5703125" style="944" customWidth="1"/>
    <col min="5122" max="5131" width="11.7109375" style="944" customWidth="1"/>
    <col min="5132" max="5375" width="9.140625" style="944"/>
    <col min="5376" max="5376" width="3" style="944" customWidth="1"/>
    <col min="5377" max="5377" width="4.5703125" style="944" customWidth="1"/>
    <col min="5378" max="5387" width="11.7109375" style="944" customWidth="1"/>
    <col min="5388" max="5631" width="9.140625" style="944"/>
    <col min="5632" max="5632" width="3" style="944" customWidth="1"/>
    <col min="5633" max="5633" width="4.5703125" style="944" customWidth="1"/>
    <col min="5634" max="5643" width="11.7109375" style="944" customWidth="1"/>
    <col min="5644" max="5887" width="9.140625" style="944"/>
    <col min="5888" max="5888" width="3" style="944" customWidth="1"/>
    <col min="5889" max="5889" width="4.5703125" style="944" customWidth="1"/>
    <col min="5890" max="5899" width="11.7109375" style="944" customWidth="1"/>
    <col min="5900" max="6143" width="9.140625" style="944"/>
    <col min="6144" max="6144" width="3" style="944" customWidth="1"/>
    <col min="6145" max="6145" width="4.5703125" style="944" customWidth="1"/>
    <col min="6146" max="6155" width="11.7109375" style="944" customWidth="1"/>
    <col min="6156" max="6399" width="9.140625" style="944"/>
    <col min="6400" max="6400" width="3" style="944" customWidth="1"/>
    <col min="6401" max="6401" width="4.5703125" style="944" customWidth="1"/>
    <col min="6402" max="6411" width="11.7109375" style="944" customWidth="1"/>
    <col min="6412" max="6655" width="9.140625" style="944"/>
    <col min="6656" max="6656" width="3" style="944" customWidth="1"/>
    <col min="6657" max="6657" width="4.5703125" style="944" customWidth="1"/>
    <col min="6658" max="6667" width="11.7109375" style="944" customWidth="1"/>
    <col min="6668" max="6911" width="9.140625" style="944"/>
    <col min="6912" max="6912" width="3" style="944" customWidth="1"/>
    <col min="6913" max="6913" width="4.5703125" style="944" customWidth="1"/>
    <col min="6914" max="6923" width="11.7109375" style="944" customWidth="1"/>
    <col min="6924" max="7167" width="9.140625" style="944"/>
    <col min="7168" max="7168" width="3" style="944" customWidth="1"/>
    <col min="7169" max="7169" width="4.5703125" style="944" customWidth="1"/>
    <col min="7170" max="7179" width="11.7109375" style="944" customWidth="1"/>
    <col min="7180" max="7423" width="9.140625" style="944"/>
    <col min="7424" max="7424" width="3" style="944" customWidth="1"/>
    <col min="7425" max="7425" width="4.5703125" style="944" customWidth="1"/>
    <col min="7426" max="7435" width="11.7109375" style="944" customWidth="1"/>
    <col min="7436" max="7679" width="9.140625" style="944"/>
    <col min="7680" max="7680" width="3" style="944" customWidth="1"/>
    <col min="7681" max="7681" width="4.5703125" style="944" customWidth="1"/>
    <col min="7682" max="7691" width="11.7109375" style="944" customWidth="1"/>
    <col min="7692" max="7935" width="9.140625" style="944"/>
    <col min="7936" max="7936" width="3" style="944" customWidth="1"/>
    <col min="7937" max="7937" width="4.5703125" style="944" customWidth="1"/>
    <col min="7938" max="7947" width="11.7109375" style="944" customWidth="1"/>
    <col min="7948" max="8191" width="9.140625" style="944"/>
    <col min="8192" max="8192" width="3" style="944" customWidth="1"/>
    <col min="8193" max="8193" width="4.5703125" style="944" customWidth="1"/>
    <col min="8194" max="8203" width="11.7109375" style="944" customWidth="1"/>
    <col min="8204" max="8447" width="9.140625" style="944"/>
    <col min="8448" max="8448" width="3" style="944" customWidth="1"/>
    <col min="8449" max="8449" width="4.5703125" style="944" customWidth="1"/>
    <col min="8450" max="8459" width="11.7109375" style="944" customWidth="1"/>
    <col min="8460" max="8703" width="9.140625" style="944"/>
    <col min="8704" max="8704" width="3" style="944" customWidth="1"/>
    <col min="8705" max="8705" width="4.5703125" style="944" customWidth="1"/>
    <col min="8706" max="8715" width="11.7109375" style="944" customWidth="1"/>
    <col min="8716" max="8959" width="9.140625" style="944"/>
    <col min="8960" max="8960" width="3" style="944" customWidth="1"/>
    <col min="8961" max="8961" width="4.5703125" style="944" customWidth="1"/>
    <col min="8962" max="8971" width="11.7109375" style="944" customWidth="1"/>
    <col min="8972" max="9215" width="9.140625" style="944"/>
    <col min="9216" max="9216" width="3" style="944" customWidth="1"/>
    <col min="9217" max="9217" width="4.5703125" style="944" customWidth="1"/>
    <col min="9218" max="9227" width="11.7109375" style="944" customWidth="1"/>
    <col min="9228" max="9471" width="9.140625" style="944"/>
    <col min="9472" max="9472" width="3" style="944" customWidth="1"/>
    <col min="9473" max="9473" width="4.5703125" style="944" customWidth="1"/>
    <col min="9474" max="9483" width="11.7109375" style="944" customWidth="1"/>
    <col min="9484" max="9727" width="9.140625" style="944"/>
    <col min="9728" max="9728" width="3" style="944" customWidth="1"/>
    <col min="9729" max="9729" width="4.5703125" style="944" customWidth="1"/>
    <col min="9730" max="9739" width="11.7109375" style="944" customWidth="1"/>
    <col min="9740" max="9983" width="9.140625" style="944"/>
    <col min="9984" max="9984" width="3" style="944" customWidth="1"/>
    <col min="9985" max="9985" width="4.5703125" style="944" customWidth="1"/>
    <col min="9986" max="9995" width="11.7109375" style="944" customWidth="1"/>
    <col min="9996" max="10239" width="9.140625" style="944"/>
    <col min="10240" max="10240" width="3" style="944" customWidth="1"/>
    <col min="10241" max="10241" width="4.5703125" style="944" customWidth="1"/>
    <col min="10242" max="10251" width="11.7109375" style="944" customWidth="1"/>
    <col min="10252" max="10495" width="9.140625" style="944"/>
    <col min="10496" max="10496" width="3" style="944" customWidth="1"/>
    <col min="10497" max="10497" width="4.5703125" style="944" customWidth="1"/>
    <col min="10498" max="10507" width="11.7109375" style="944" customWidth="1"/>
    <col min="10508" max="10751" width="9.140625" style="944"/>
    <col min="10752" max="10752" width="3" style="944" customWidth="1"/>
    <col min="10753" max="10753" width="4.5703125" style="944" customWidth="1"/>
    <col min="10754" max="10763" width="11.7109375" style="944" customWidth="1"/>
    <col min="10764" max="11007" width="9.140625" style="944"/>
    <col min="11008" max="11008" width="3" style="944" customWidth="1"/>
    <col min="11009" max="11009" width="4.5703125" style="944" customWidth="1"/>
    <col min="11010" max="11019" width="11.7109375" style="944" customWidth="1"/>
    <col min="11020" max="11263" width="9.140625" style="944"/>
    <col min="11264" max="11264" width="3" style="944" customWidth="1"/>
    <col min="11265" max="11265" width="4.5703125" style="944" customWidth="1"/>
    <col min="11266" max="11275" width="11.7109375" style="944" customWidth="1"/>
    <col min="11276" max="11519" width="9.140625" style="944"/>
    <col min="11520" max="11520" width="3" style="944" customWidth="1"/>
    <col min="11521" max="11521" width="4.5703125" style="944" customWidth="1"/>
    <col min="11522" max="11531" width="11.7109375" style="944" customWidth="1"/>
    <col min="11532" max="11775" width="9.140625" style="944"/>
    <col min="11776" max="11776" width="3" style="944" customWidth="1"/>
    <col min="11777" max="11777" width="4.5703125" style="944" customWidth="1"/>
    <col min="11778" max="11787" width="11.7109375" style="944" customWidth="1"/>
    <col min="11788" max="12031" width="9.140625" style="944"/>
    <col min="12032" max="12032" width="3" style="944" customWidth="1"/>
    <col min="12033" max="12033" width="4.5703125" style="944" customWidth="1"/>
    <col min="12034" max="12043" width="11.7109375" style="944" customWidth="1"/>
    <col min="12044" max="12287" width="9.140625" style="944"/>
    <col min="12288" max="12288" width="3" style="944" customWidth="1"/>
    <col min="12289" max="12289" width="4.5703125" style="944" customWidth="1"/>
    <col min="12290" max="12299" width="11.7109375" style="944" customWidth="1"/>
    <col min="12300" max="12543" width="9.140625" style="944"/>
    <col min="12544" max="12544" width="3" style="944" customWidth="1"/>
    <col min="12545" max="12545" width="4.5703125" style="944" customWidth="1"/>
    <col min="12546" max="12555" width="11.7109375" style="944" customWidth="1"/>
    <col min="12556" max="12799" width="9.140625" style="944"/>
    <col min="12800" max="12800" width="3" style="944" customWidth="1"/>
    <col min="12801" max="12801" width="4.5703125" style="944" customWidth="1"/>
    <col min="12802" max="12811" width="11.7109375" style="944" customWidth="1"/>
    <col min="12812" max="13055" width="9.140625" style="944"/>
    <col min="13056" max="13056" width="3" style="944" customWidth="1"/>
    <col min="13057" max="13057" width="4.5703125" style="944" customWidth="1"/>
    <col min="13058" max="13067" width="11.7109375" style="944" customWidth="1"/>
    <col min="13068" max="13311" width="9.140625" style="944"/>
    <col min="13312" max="13312" width="3" style="944" customWidth="1"/>
    <col min="13313" max="13313" width="4.5703125" style="944" customWidth="1"/>
    <col min="13314" max="13323" width="11.7109375" style="944" customWidth="1"/>
    <col min="13324" max="13567" width="9.140625" style="944"/>
    <col min="13568" max="13568" width="3" style="944" customWidth="1"/>
    <col min="13569" max="13569" width="4.5703125" style="944" customWidth="1"/>
    <col min="13570" max="13579" width="11.7109375" style="944" customWidth="1"/>
    <col min="13580" max="13823" width="9.140625" style="944"/>
    <col min="13824" max="13824" width="3" style="944" customWidth="1"/>
    <col min="13825" max="13825" width="4.5703125" style="944" customWidth="1"/>
    <col min="13826" max="13835" width="11.7109375" style="944" customWidth="1"/>
    <col min="13836" max="14079" width="9.140625" style="944"/>
    <col min="14080" max="14080" width="3" style="944" customWidth="1"/>
    <col min="14081" max="14081" width="4.5703125" style="944" customWidth="1"/>
    <col min="14082" max="14091" width="11.7109375" style="944" customWidth="1"/>
    <col min="14092" max="14335" width="9.140625" style="944"/>
    <col min="14336" max="14336" width="3" style="944" customWidth="1"/>
    <col min="14337" max="14337" width="4.5703125" style="944" customWidth="1"/>
    <col min="14338" max="14347" width="11.7109375" style="944" customWidth="1"/>
    <col min="14348" max="14591" width="9.140625" style="944"/>
    <col min="14592" max="14592" width="3" style="944" customWidth="1"/>
    <col min="14593" max="14593" width="4.5703125" style="944" customWidth="1"/>
    <col min="14594" max="14603" width="11.7109375" style="944" customWidth="1"/>
    <col min="14604" max="14847" width="9.140625" style="944"/>
    <col min="14848" max="14848" width="3" style="944" customWidth="1"/>
    <col min="14849" max="14849" width="4.5703125" style="944" customWidth="1"/>
    <col min="14850" max="14859" width="11.7109375" style="944" customWidth="1"/>
    <col min="14860" max="15103" width="9.140625" style="944"/>
    <col min="15104" max="15104" width="3" style="944" customWidth="1"/>
    <col min="15105" max="15105" width="4.5703125" style="944" customWidth="1"/>
    <col min="15106" max="15115" width="11.7109375" style="944" customWidth="1"/>
    <col min="15116" max="15359" width="9.140625" style="944"/>
    <col min="15360" max="15360" width="3" style="944" customWidth="1"/>
    <col min="15361" max="15361" width="4.5703125" style="944" customWidth="1"/>
    <col min="15362" max="15371" width="11.7109375" style="944" customWidth="1"/>
    <col min="15372" max="15615" width="9.140625" style="944"/>
    <col min="15616" max="15616" width="3" style="944" customWidth="1"/>
    <col min="15617" max="15617" width="4.5703125" style="944" customWidth="1"/>
    <col min="15618" max="15627" width="11.7109375" style="944" customWidth="1"/>
    <col min="15628" max="15871" width="9.140625" style="944"/>
    <col min="15872" max="15872" width="3" style="944" customWidth="1"/>
    <col min="15873" max="15873" width="4.5703125" style="944" customWidth="1"/>
    <col min="15874" max="15883" width="11.7109375" style="944" customWidth="1"/>
    <col min="15884" max="16127" width="9.140625" style="944"/>
    <col min="16128" max="16128" width="3" style="944" customWidth="1"/>
    <col min="16129" max="16129" width="4.5703125" style="944" customWidth="1"/>
    <col min="16130" max="16139" width="11.7109375" style="944" customWidth="1"/>
    <col min="16140" max="16384" width="9.140625" style="944"/>
  </cols>
  <sheetData>
    <row r="1" spans="1:30" ht="18" customHeight="1">
      <c r="A1" s="711" t="s">
        <v>549</v>
      </c>
      <c r="B1" s="711"/>
      <c r="C1" s="711"/>
      <c r="D1" s="711"/>
      <c r="E1" s="711"/>
      <c r="F1" s="711"/>
      <c r="G1" s="711"/>
      <c r="H1" s="711"/>
      <c r="I1" s="711"/>
      <c r="J1" s="711"/>
      <c r="K1" s="959"/>
      <c r="L1" s="959"/>
      <c r="M1" s="959"/>
      <c r="N1" s="887"/>
      <c r="O1" s="887"/>
      <c r="P1" s="947"/>
      <c r="Q1" s="888"/>
      <c r="R1" s="888"/>
      <c r="S1" s="947"/>
    </row>
    <row r="2" spans="1:30" ht="28.5" customHeight="1">
      <c r="B2" s="877"/>
      <c r="D2" s="877"/>
      <c r="E2" s="877"/>
      <c r="F2" s="877"/>
      <c r="G2" s="877"/>
      <c r="H2" s="877"/>
      <c r="I2" s="877"/>
      <c r="J2" s="877"/>
      <c r="K2" s="877"/>
      <c r="L2" s="877"/>
      <c r="M2" s="877"/>
      <c r="N2" s="877"/>
      <c r="O2" s="877"/>
      <c r="P2" s="877"/>
      <c r="Q2" s="877"/>
      <c r="R2" s="877"/>
    </row>
    <row r="3" spans="1:30" ht="20.25" customHeight="1">
      <c r="A3" s="1770" t="s">
        <v>511</v>
      </c>
      <c r="B3" s="1770"/>
      <c r="C3" s="1770"/>
      <c r="D3" s="1770"/>
      <c r="E3" s="1770"/>
      <c r="F3" s="1770"/>
      <c r="G3" s="1770"/>
      <c r="H3" s="1770"/>
      <c r="I3" s="1770"/>
      <c r="J3" s="1770"/>
      <c r="K3" s="1770"/>
      <c r="L3" s="1770"/>
      <c r="M3" s="961"/>
      <c r="N3" s="947"/>
    </row>
    <row r="4" spans="1:30" ht="48" customHeight="1">
      <c r="A4" s="1772"/>
      <c r="B4" s="1772"/>
      <c r="C4" s="962"/>
      <c r="D4" s="962"/>
      <c r="E4" s="962"/>
      <c r="F4" s="962"/>
      <c r="G4" s="962"/>
      <c r="H4" s="962"/>
      <c r="I4" s="962"/>
      <c r="J4" s="962"/>
      <c r="K4" s="962"/>
      <c r="L4" s="962"/>
      <c r="M4" s="963"/>
      <c r="N4" s="947"/>
      <c r="O4" s="964"/>
      <c r="P4" s="965">
        <f>'7.4'!C4</f>
        <v>40597</v>
      </c>
      <c r="Q4" s="965">
        <f>'7.4'!D4</f>
        <v>40945</v>
      </c>
      <c r="R4" s="965">
        <f>'7.4'!E4</f>
        <v>41299</v>
      </c>
      <c r="S4" s="965">
        <f>'7.4'!F4</f>
        <v>41666</v>
      </c>
      <c r="T4" s="965">
        <f>'7.4'!G4</f>
        <v>42040</v>
      </c>
      <c r="U4" s="965">
        <f>'7.4'!H4</f>
        <v>42388</v>
      </c>
      <c r="V4" s="965">
        <f>'7.4'!I4</f>
        <v>42754</v>
      </c>
      <c r="W4" s="965">
        <f>'7.4'!J4</f>
        <v>43158</v>
      </c>
      <c r="X4" s="965">
        <f>'7.4'!K4</f>
        <v>43488</v>
      </c>
      <c r="Y4" s="965">
        <f>'7.4'!L4</f>
        <v>43851</v>
      </c>
      <c r="Z4" s="964"/>
      <c r="AA4" s="964"/>
      <c r="AB4" s="964" t="s">
        <v>429</v>
      </c>
      <c r="AC4" s="966">
        <f>X4</f>
        <v>43488</v>
      </c>
      <c r="AD4" s="966">
        <f>Y4</f>
        <v>43851</v>
      </c>
    </row>
    <row r="5" spans="1:30" ht="11.1" customHeight="1">
      <c r="A5" s="967"/>
      <c r="B5" s="851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954"/>
      <c r="O5" s="968">
        <f>'7.4'!B6</f>
        <v>0.29166666666666669</v>
      </c>
      <c r="P5" s="969">
        <f>'7.4'!C6</f>
        <v>2456.1929280416666</v>
      </c>
      <c r="Q5" s="969">
        <f>'7.4'!D6</f>
        <v>2908.3884999999991</v>
      </c>
      <c r="R5" s="969">
        <f>'7.4'!E6</f>
        <v>2103.8630548482829</v>
      </c>
      <c r="S5" s="969">
        <f>'7.4'!F6</f>
        <v>2118.8216310410239</v>
      </c>
      <c r="T5" s="969">
        <f>'7.4'!G6</f>
        <v>1953.2691353326843</v>
      </c>
      <c r="U5" s="969">
        <f>'7.4'!H6</f>
        <v>2201.3380119980397</v>
      </c>
      <c r="V5" s="969">
        <f>'7.4'!I6</f>
        <v>2452.6003164624221</v>
      </c>
      <c r="W5" s="969">
        <f>'7.4'!J6</f>
        <v>2591.3613018396077</v>
      </c>
      <c r="X5" s="969">
        <f>'7.4'!K6</f>
        <v>2345.9263006680926</v>
      </c>
      <c r="Y5" s="969">
        <f>'7.4'!L6</f>
        <v>2017.3790236858765</v>
      </c>
      <c r="Z5" s="968">
        <v>0.29166666666666669</v>
      </c>
      <c r="AA5" s="969">
        <f>MIN(P5:W5)</f>
        <v>1953.2691353326843</v>
      </c>
      <c r="AB5" s="969">
        <f>MAX(P5:W5)-AA5</f>
        <v>955.11936466731481</v>
      </c>
      <c r="AC5" s="969">
        <f>X5</f>
        <v>2345.9263006680926</v>
      </c>
      <c r="AD5" s="969">
        <f>Y5</f>
        <v>2017.3790236858765</v>
      </c>
    </row>
    <row r="6" spans="1:30" ht="11.1" customHeight="1">
      <c r="A6" s="967"/>
      <c r="B6" s="851"/>
      <c r="C6" s="407"/>
      <c r="D6" s="407"/>
      <c r="E6" s="407"/>
      <c r="F6" s="407"/>
      <c r="G6" s="407"/>
      <c r="H6" s="407"/>
      <c r="I6" s="407"/>
      <c r="J6" s="407"/>
      <c r="K6" s="407"/>
      <c r="L6" s="407"/>
      <c r="M6" s="407"/>
      <c r="N6" s="954"/>
      <c r="O6" s="968">
        <f>'7.4'!B7</f>
        <v>0.33333333333333298</v>
      </c>
      <c r="P6" s="969">
        <f>'7.4'!C7</f>
        <v>2569.6202490416667</v>
      </c>
      <c r="Q6" s="969">
        <f>'7.4'!D7</f>
        <v>2954.2884999999987</v>
      </c>
      <c r="R6" s="969">
        <f>'7.4'!E7</f>
        <v>2194.6489989709817</v>
      </c>
      <c r="S6" s="969">
        <f>'7.4'!F7</f>
        <v>2194.989631041024</v>
      </c>
      <c r="T6" s="969">
        <f>'7.4'!G7</f>
        <v>2074.6325577326843</v>
      </c>
      <c r="U6" s="969">
        <f>'7.4'!H7</f>
        <v>2334.6570119980397</v>
      </c>
      <c r="V6" s="969">
        <f>'7.4'!I7</f>
        <v>2544.5603164624217</v>
      </c>
      <c r="W6" s="969">
        <f>'7.4'!J7</f>
        <v>2696.6163018396073</v>
      </c>
      <c r="X6" s="969">
        <f>'7.4'!K7</f>
        <v>2412.6233006680927</v>
      </c>
      <c r="Y6" s="969">
        <f>'7.4'!L7</f>
        <v>2143.1190236858765</v>
      </c>
      <c r="Z6" s="968">
        <v>0.33333333333333298</v>
      </c>
      <c r="AA6" s="969">
        <f t="shared" ref="AA6:AA28" si="0">MIN(P6:W6)</f>
        <v>2074.6325577326843</v>
      </c>
      <c r="AB6" s="969">
        <f t="shared" ref="AB6:AB28" si="1">MAX(P6:W6)-AA6</f>
        <v>879.65594226731446</v>
      </c>
      <c r="AC6" s="969">
        <f t="shared" ref="AC6:AC28" si="2">X6</f>
        <v>2412.6233006680927</v>
      </c>
      <c r="AD6" s="969">
        <f t="shared" ref="AD6:AD28" si="3">Y6</f>
        <v>2143.1190236858765</v>
      </c>
    </row>
    <row r="7" spans="1:30" ht="11.1" customHeight="1">
      <c r="A7" s="967"/>
      <c r="B7" s="851"/>
      <c r="C7" s="407"/>
      <c r="D7" s="407"/>
      <c r="E7" s="407"/>
      <c r="F7" s="407"/>
      <c r="G7" s="407"/>
      <c r="H7" s="407"/>
      <c r="I7" s="407"/>
      <c r="J7" s="407"/>
      <c r="K7" s="407"/>
      <c r="L7" s="407"/>
      <c r="M7" s="407"/>
      <c r="N7" s="954"/>
      <c r="O7" s="968">
        <f>'7.4'!B8</f>
        <v>0.375</v>
      </c>
      <c r="P7" s="969">
        <f>'7.4'!C8</f>
        <v>2599.8781200416665</v>
      </c>
      <c r="Q7" s="969">
        <f>'7.4'!D8</f>
        <v>2901.2884999999997</v>
      </c>
      <c r="R7" s="969">
        <f>'7.4'!E8</f>
        <v>2223.9489989709818</v>
      </c>
      <c r="S7" s="969">
        <f>'7.4'!F8</f>
        <v>2194.3756310410236</v>
      </c>
      <c r="T7" s="969">
        <f>'7.4'!G8</f>
        <v>2147.9999567326845</v>
      </c>
      <c r="U7" s="969">
        <f>'7.4'!H8</f>
        <v>2346.4560119980388</v>
      </c>
      <c r="V7" s="969">
        <f>'7.4'!I8</f>
        <v>2587.5763164624218</v>
      </c>
      <c r="W7" s="969">
        <f>'7.4'!J8</f>
        <v>2726.900301839607</v>
      </c>
      <c r="X7" s="969">
        <f>'7.4'!K8</f>
        <v>2426.2663006680923</v>
      </c>
      <c r="Y7" s="969">
        <f>'7.4'!L8</f>
        <v>2142.9330236858764</v>
      </c>
      <c r="Z7" s="968">
        <v>0.375</v>
      </c>
      <c r="AA7" s="969">
        <f t="shared" si="0"/>
        <v>2147.9999567326845</v>
      </c>
      <c r="AB7" s="969">
        <f t="shared" si="1"/>
        <v>753.28854326731516</v>
      </c>
      <c r="AC7" s="969">
        <f t="shared" si="2"/>
        <v>2426.2663006680923</v>
      </c>
      <c r="AD7" s="969">
        <f t="shared" si="3"/>
        <v>2142.9330236858764</v>
      </c>
    </row>
    <row r="8" spans="1:30" ht="11.1" customHeight="1">
      <c r="A8" s="967"/>
      <c r="B8" s="851"/>
      <c r="C8" s="407"/>
      <c r="D8" s="407"/>
      <c r="E8" s="407"/>
      <c r="F8" s="407"/>
      <c r="G8" s="407"/>
      <c r="H8" s="407"/>
      <c r="I8" s="407"/>
      <c r="J8" s="407"/>
      <c r="K8" s="407"/>
      <c r="L8" s="407"/>
      <c r="M8" s="407"/>
      <c r="N8" s="954"/>
      <c r="O8" s="968">
        <f>'7.4'!B9</f>
        <v>0.41666666666666702</v>
      </c>
      <c r="P8" s="969">
        <f>'7.4'!C9</f>
        <v>2546.3114990416666</v>
      </c>
      <c r="Q8" s="969">
        <f>'7.4'!D9</f>
        <v>2812.7884999999997</v>
      </c>
      <c r="R8" s="969">
        <f>'7.4'!E9</f>
        <v>2232.7489989709816</v>
      </c>
      <c r="S8" s="969">
        <f>'7.4'!F9</f>
        <v>2200.4136310410245</v>
      </c>
      <c r="T8" s="969">
        <f>'7.4'!G9</f>
        <v>2138.4938278326845</v>
      </c>
      <c r="U8" s="969">
        <f>'7.4'!H9</f>
        <v>2349.5470119980396</v>
      </c>
      <c r="V8" s="969">
        <f>'7.4'!I9</f>
        <v>2638.7143164624217</v>
      </c>
      <c r="W8" s="969">
        <f>'7.4'!J9</f>
        <v>2670.2773018396069</v>
      </c>
      <c r="X8" s="969">
        <f>'7.4'!K9</f>
        <v>2425.4673006680928</v>
      </c>
      <c r="Y8" s="969">
        <f>'7.4'!L9</f>
        <v>2066.2190236858764</v>
      </c>
      <c r="Z8" s="968">
        <v>0.41666666666666702</v>
      </c>
      <c r="AA8" s="969">
        <f t="shared" si="0"/>
        <v>2138.4938278326845</v>
      </c>
      <c r="AB8" s="969">
        <f t="shared" si="1"/>
        <v>674.29467216731518</v>
      </c>
      <c r="AC8" s="969">
        <f t="shared" si="2"/>
        <v>2425.4673006680928</v>
      </c>
      <c r="AD8" s="969">
        <f t="shared" si="3"/>
        <v>2066.2190236858764</v>
      </c>
    </row>
    <row r="9" spans="1:30" ht="11.1" customHeight="1">
      <c r="A9" s="967"/>
      <c r="B9" s="851"/>
      <c r="C9" s="407"/>
      <c r="D9" s="407"/>
      <c r="E9" s="407"/>
      <c r="F9" s="407"/>
      <c r="G9" s="407"/>
      <c r="H9" s="407"/>
      <c r="I9" s="407"/>
      <c r="J9" s="407"/>
      <c r="K9" s="407"/>
      <c r="L9" s="407"/>
      <c r="M9" s="407"/>
      <c r="N9" s="954"/>
      <c r="O9" s="968">
        <f>'7.4'!B10</f>
        <v>0.45833333333333298</v>
      </c>
      <c r="P9" s="969">
        <f>'7.4'!C10</f>
        <v>2437.1390720416671</v>
      </c>
      <c r="Q9" s="969">
        <f>'7.4'!D10</f>
        <v>2700.5884999999998</v>
      </c>
      <c r="R9" s="969">
        <f>'7.4'!E10</f>
        <v>2196.6489989709817</v>
      </c>
      <c r="S9" s="969">
        <f>'7.4'!F10</f>
        <v>2155.0226310410239</v>
      </c>
      <c r="T9" s="969">
        <f>'7.4'!G10</f>
        <v>2052.8729706326844</v>
      </c>
      <c r="U9" s="969">
        <f>'7.4'!H10</f>
        <v>2311.1380119980399</v>
      </c>
      <c r="V9" s="969">
        <f>'7.4'!I10</f>
        <v>2536.1673164624217</v>
      </c>
      <c r="W9" s="969">
        <f>'7.4'!J10</f>
        <v>2583.9263018396077</v>
      </c>
      <c r="X9" s="969">
        <f>'7.4'!K10</f>
        <v>2376.9683006680921</v>
      </c>
      <c r="Y9" s="969">
        <f>'7.4'!L10</f>
        <v>2002.5950236858764</v>
      </c>
      <c r="Z9" s="968">
        <v>0.45833333333333298</v>
      </c>
      <c r="AA9" s="969">
        <f t="shared" si="0"/>
        <v>2052.8729706326844</v>
      </c>
      <c r="AB9" s="969">
        <f t="shared" si="1"/>
        <v>647.71552936731541</v>
      </c>
      <c r="AC9" s="969">
        <f t="shared" si="2"/>
        <v>2376.9683006680921</v>
      </c>
      <c r="AD9" s="969">
        <f t="shared" si="3"/>
        <v>2002.5950236858764</v>
      </c>
    </row>
    <row r="10" spans="1:30" ht="11.1" customHeight="1">
      <c r="A10" s="967"/>
      <c r="B10" s="851"/>
      <c r="C10" s="407"/>
      <c r="D10" s="407"/>
      <c r="E10" s="407"/>
      <c r="F10" s="407"/>
      <c r="G10" s="407"/>
      <c r="H10" s="407"/>
      <c r="I10" s="407"/>
      <c r="J10" s="407"/>
      <c r="K10" s="407"/>
      <c r="L10" s="407"/>
      <c r="M10" s="407"/>
      <c r="N10" s="954"/>
      <c r="O10" s="968">
        <f>'7.4'!B11</f>
        <v>0.5</v>
      </c>
      <c r="P10" s="969">
        <f>'7.4'!C11</f>
        <v>2346.823568041666</v>
      </c>
      <c r="Q10" s="969">
        <f>'7.4'!D11</f>
        <v>2650.4884999999995</v>
      </c>
      <c r="R10" s="969">
        <f>'7.4'!E11</f>
        <v>2143.5489989709818</v>
      </c>
      <c r="S10" s="969">
        <f>'7.4'!F11</f>
        <v>2136.6026310410239</v>
      </c>
      <c r="T10" s="969">
        <f>'7.4'!G11</f>
        <v>1960.2654233326841</v>
      </c>
      <c r="U10" s="969">
        <f>'7.4'!H11</f>
        <v>2208.0520119980392</v>
      </c>
      <c r="V10" s="969">
        <f>'7.4'!I11</f>
        <v>2435.9553164624217</v>
      </c>
      <c r="W10" s="969">
        <f>'7.4'!J11</f>
        <v>2487.2373018396079</v>
      </c>
      <c r="X10" s="969">
        <f>'7.4'!K11</f>
        <v>2297.6783006680926</v>
      </c>
      <c r="Y10" s="969">
        <f>'7.4'!L11</f>
        <v>1936.2900236858763</v>
      </c>
      <c r="Z10" s="968">
        <v>0.5</v>
      </c>
      <c r="AA10" s="969">
        <f t="shared" si="0"/>
        <v>1960.2654233326841</v>
      </c>
      <c r="AB10" s="969">
        <f t="shared" si="1"/>
        <v>690.22307666731535</v>
      </c>
      <c r="AC10" s="969">
        <f t="shared" si="2"/>
        <v>2297.6783006680926</v>
      </c>
      <c r="AD10" s="969">
        <f t="shared" si="3"/>
        <v>1936.2900236858763</v>
      </c>
    </row>
    <row r="11" spans="1:30" ht="11.1" customHeight="1">
      <c r="A11" s="967"/>
      <c r="B11" s="851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954"/>
      <c r="O11" s="968">
        <f>'7.4'!B12</f>
        <v>0.54166666666666696</v>
      </c>
      <c r="P11" s="969">
        <f>'7.4'!C12</f>
        <v>2261.8686780416665</v>
      </c>
      <c r="Q11" s="969">
        <f>'7.4'!D12</f>
        <v>2584.5884999999998</v>
      </c>
      <c r="R11" s="969">
        <f>'7.4'!E12</f>
        <v>2225.6489989709821</v>
      </c>
      <c r="S11" s="969">
        <f>'7.4'!F12</f>
        <v>2093.8066310410236</v>
      </c>
      <c r="T11" s="969">
        <f>'7.4'!G12</f>
        <v>1882.0585056326843</v>
      </c>
      <c r="U11" s="969">
        <f>'7.4'!H12</f>
        <v>2138.2060119980392</v>
      </c>
      <c r="V11" s="969">
        <f>'7.4'!I12</f>
        <v>2334.8033164624217</v>
      </c>
      <c r="W11" s="969">
        <f>'7.4'!J12</f>
        <v>2452.1243018396076</v>
      </c>
      <c r="X11" s="969">
        <f>'7.4'!K12</f>
        <v>2249.7793006680927</v>
      </c>
      <c r="Y11" s="969">
        <f>'7.4'!L12</f>
        <v>1900.0320236858763</v>
      </c>
      <c r="Z11" s="968">
        <v>0.54166666666666696</v>
      </c>
      <c r="AA11" s="969">
        <f t="shared" si="0"/>
        <v>1882.0585056326843</v>
      </c>
      <c r="AB11" s="969">
        <f t="shared" si="1"/>
        <v>702.52999436731557</v>
      </c>
      <c r="AC11" s="969">
        <f t="shared" si="2"/>
        <v>2249.7793006680927</v>
      </c>
      <c r="AD11" s="969">
        <f t="shared" si="3"/>
        <v>1900.0320236858763</v>
      </c>
    </row>
    <row r="12" spans="1:30" ht="11.1" customHeight="1">
      <c r="A12" s="967"/>
      <c r="B12" s="851"/>
      <c r="C12" s="407"/>
      <c r="D12" s="407"/>
      <c r="E12" s="407"/>
      <c r="F12" s="407"/>
      <c r="G12" s="407"/>
      <c r="H12" s="407"/>
      <c r="I12" s="407"/>
      <c r="J12" s="407"/>
      <c r="K12" s="407"/>
      <c r="L12" s="407"/>
      <c r="M12" s="407"/>
      <c r="N12" s="954"/>
      <c r="O12" s="968">
        <f>'7.4'!B13</f>
        <v>0.58333333333333304</v>
      </c>
      <c r="P12" s="969">
        <f>'7.4'!C13</f>
        <v>2185.4219870416664</v>
      </c>
      <c r="Q12" s="969">
        <f>'7.4'!D13</f>
        <v>2568.9884999999995</v>
      </c>
      <c r="R12" s="969">
        <f>'7.4'!E13</f>
        <v>2104.3489989709819</v>
      </c>
      <c r="S12" s="969">
        <f>'7.4'!F13</f>
        <v>2045.0836310410239</v>
      </c>
      <c r="T12" s="969">
        <f>'7.4'!G13</f>
        <v>1835.0364464326844</v>
      </c>
      <c r="U12" s="969">
        <f>'7.4'!H13</f>
        <v>2084.5030119980393</v>
      </c>
      <c r="V12" s="969">
        <f>'7.4'!I13</f>
        <v>2274.758316462422</v>
      </c>
      <c r="W12" s="969">
        <f>'7.4'!J13</f>
        <v>2368.342301839607</v>
      </c>
      <c r="X12" s="969">
        <f>'7.4'!K13</f>
        <v>2215.539300668092</v>
      </c>
      <c r="Y12" s="969">
        <f>'7.4'!L13</f>
        <v>1866.7330236858763</v>
      </c>
      <c r="Z12" s="968">
        <v>0.58333333333333304</v>
      </c>
      <c r="AA12" s="969">
        <f t="shared" si="0"/>
        <v>1835.0364464326844</v>
      </c>
      <c r="AB12" s="969">
        <f t="shared" si="1"/>
        <v>733.95205356731503</v>
      </c>
      <c r="AC12" s="969">
        <f t="shared" si="2"/>
        <v>2215.539300668092</v>
      </c>
      <c r="AD12" s="969">
        <f t="shared" si="3"/>
        <v>1866.7330236858763</v>
      </c>
    </row>
    <row r="13" spans="1:30" ht="11.1" customHeight="1">
      <c r="A13" s="967"/>
      <c r="B13" s="851"/>
      <c r="C13" s="407"/>
      <c r="D13" s="407"/>
      <c r="E13" s="407"/>
      <c r="F13" s="407"/>
      <c r="G13" s="407"/>
      <c r="H13" s="407"/>
      <c r="I13" s="407"/>
      <c r="J13" s="407"/>
      <c r="K13" s="407"/>
      <c r="L13" s="407"/>
      <c r="M13" s="407"/>
      <c r="N13" s="954"/>
      <c r="O13" s="968">
        <f>'7.4'!B14</f>
        <v>0.625</v>
      </c>
      <c r="P13" s="969">
        <f>'7.4'!C14</f>
        <v>2132.4713650416666</v>
      </c>
      <c r="Q13" s="969">
        <f>'7.4'!D14</f>
        <v>2585.6884999999993</v>
      </c>
      <c r="R13" s="969">
        <f>'7.4'!E14</f>
        <v>2043.3489989709817</v>
      </c>
      <c r="S13" s="969">
        <f>'7.4'!F14</f>
        <v>2035.5446310410241</v>
      </c>
      <c r="T13" s="969">
        <f>'7.4'!G14</f>
        <v>1832.4015887326841</v>
      </c>
      <c r="U13" s="969">
        <f>'7.4'!H14</f>
        <v>2078.1570119980393</v>
      </c>
      <c r="V13" s="969">
        <f>'7.4'!I14</f>
        <v>2242.4393164624221</v>
      </c>
      <c r="W13" s="969">
        <f>'7.4'!J14</f>
        <v>2349.304301839607</v>
      </c>
      <c r="X13" s="969">
        <f>'7.4'!K14</f>
        <v>2186.7923006680926</v>
      </c>
      <c r="Y13" s="969">
        <f>'7.4'!L14</f>
        <v>1846.3320236858763</v>
      </c>
      <c r="Z13" s="968">
        <v>0.625</v>
      </c>
      <c r="AA13" s="969">
        <f t="shared" si="0"/>
        <v>1832.4015887326841</v>
      </c>
      <c r="AB13" s="969">
        <f t="shared" si="1"/>
        <v>753.28691126731519</v>
      </c>
      <c r="AC13" s="969">
        <f t="shared" si="2"/>
        <v>2186.7923006680926</v>
      </c>
      <c r="AD13" s="969">
        <f t="shared" si="3"/>
        <v>1846.3320236858763</v>
      </c>
    </row>
    <row r="14" spans="1:30" ht="11.1" customHeight="1">
      <c r="A14" s="967"/>
      <c r="B14" s="851"/>
      <c r="C14" s="407"/>
      <c r="D14" s="407"/>
      <c r="E14" s="407"/>
      <c r="F14" s="407"/>
      <c r="G14" s="407"/>
      <c r="H14" s="407"/>
      <c r="I14" s="407"/>
      <c r="J14" s="407"/>
      <c r="K14" s="407"/>
      <c r="L14" s="407"/>
      <c r="M14" s="407"/>
      <c r="N14" s="954"/>
      <c r="O14" s="968">
        <f>'7.4'!B15</f>
        <v>0.66666666666666696</v>
      </c>
      <c r="P14" s="969">
        <f>'7.4'!C15</f>
        <v>2118.5780070416668</v>
      </c>
      <c r="Q14" s="969">
        <f>'7.4'!D15</f>
        <v>2625.5884999999998</v>
      </c>
      <c r="R14" s="969">
        <f>'7.4'!E15</f>
        <v>2037.7489989709816</v>
      </c>
      <c r="S14" s="969">
        <f>'7.4'!F15</f>
        <v>2008.242631041024</v>
      </c>
      <c r="T14" s="969">
        <f>'7.4'!G15</f>
        <v>1847.7050204326845</v>
      </c>
      <c r="U14" s="969">
        <f>'7.4'!H15</f>
        <v>2107.6250119980396</v>
      </c>
      <c r="V14" s="969">
        <f>'7.4'!I15</f>
        <v>2283.8203164624219</v>
      </c>
      <c r="W14" s="969">
        <f>'7.4'!J15</f>
        <v>2360.7003018396072</v>
      </c>
      <c r="X14" s="969">
        <f>'7.4'!K15</f>
        <v>2215.6543006680931</v>
      </c>
      <c r="Y14" s="969">
        <f>'7.4'!L15</f>
        <v>1864.6110236858763</v>
      </c>
      <c r="Z14" s="968">
        <v>0.66666666666666696</v>
      </c>
      <c r="AA14" s="969">
        <f t="shared" si="0"/>
        <v>1847.7050204326845</v>
      </c>
      <c r="AB14" s="969">
        <f t="shared" si="1"/>
        <v>777.88347956731536</v>
      </c>
      <c r="AC14" s="969">
        <f t="shared" si="2"/>
        <v>2215.6543006680931</v>
      </c>
      <c r="AD14" s="969">
        <f t="shared" si="3"/>
        <v>1864.6110236858763</v>
      </c>
    </row>
    <row r="15" spans="1:30" ht="11.1" customHeight="1">
      <c r="A15" s="967"/>
      <c r="B15" s="851"/>
      <c r="C15" s="407"/>
      <c r="D15" s="407"/>
      <c r="E15" s="407"/>
      <c r="F15" s="407"/>
      <c r="G15" s="407"/>
      <c r="H15" s="407"/>
      <c r="I15" s="407"/>
      <c r="J15" s="407"/>
      <c r="K15" s="407"/>
      <c r="L15" s="407"/>
      <c r="M15" s="407"/>
      <c r="N15" s="954"/>
      <c r="O15" s="968">
        <f>'7.4'!B16</f>
        <v>0.70833333333333304</v>
      </c>
      <c r="P15" s="969">
        <f>'7.4'!C16</f>
        <v>2166.2629630416664</v>
      </c>
      <c r="Q15" s="969">
        <f>'7.4'!D16</f>
        <v>2681.8884999999991</v>
      </c>
      <c r="R15" s="969">
        <f>'7.4'!E16</f>
        <v>2086.748998970982</v>
      </c>
      <c r="S15" s="969">
        <f>'7.4'!F16</f>
        <v>2023.6326310410241</v>
      </c>
      <c r="T15" s="969">
        <f>'7.4'!G16</f>
        <v>1909.0109820326841</v>
      </c>
      <c r="U15" s="969">
        <f>'7.4'!H16</f>
        <v>2152.2500119980396</v>
      </c>
      <c r="V15" s="969">
        <f>'7.4'!I16</f>
        <v>2353.6263164624215</v>
      </c>
      <c r="W15" s="969">
        <f>'7.4'!J16</f>
        <v>2427.5773018396076</v>
      </c>
      <c r="X15" s="969">
        <f>'7.4'!K16</f>
        <v>2244.9323006680929</v>
      </c>
      <c r="Y15" s="969">
        <f>'7.4'!L16</f>
        <v>1920.5780236858766</v>
      </c>
      <c r="Z15" s="968">
        <v>0.70833333333333304</v>
      </c>
      <c r="AA15" s="969">
        <f t="shared" si="0"/>
        <v>1909.0109820326841</v>
      </c>
      <c r="AB15" s="969">
        <f t="shared" si="1"/>
        <v>772.87751796731504</v>
      </c>
      <c r="AC15" s="969">
        <f t="shared" si="2"/>
        <v>2244.9323006680929</v>
      </c>
      <c r="AD15" s="969">
        <f t="shared" si="3"/>
        <v>1920.5780236858766</v>
      </c>
    </row>
    <row r="16" spans="1:30" ht="11.1" customHeight="1">
      <c r="A16" s="967"/>
      <c r="B16" s="851"/>
      <c r="C16" s="407"/>
      <c r="D16" s="407"/>
      <c r="E16" s="407"/>
      <c r="F16" s="407"/>
      <c r="G16" s="407"/>
      <c r="H16" s="407"/>
      <c r="I16" s="407"/>
      <c r="J16" s="407"/>
      <c r="K16" s="407"/>
      <c r="L16" s="407"/>
      <c r="M16" s="407"/>
      <c r="N16" s="954"/>
      <c r="O16" s="968">
        <f>'7.4'!B17</f>
        <v>0.75</v>
      </c>
      <c r="P16" s="969">
        <f>'7.4'!C17</f>
        <v>2252.1626130416666</v>
      </c>
      <c r="Q16" s="969">
        <f>'7.4'!D17</f>
        <v>2742.9884999999995</v>
      </c>
      <c r="R16" s="969">
        <f>'7.4'!E17</f>
        <v>2115.6489989709821</v>
      </c>
      <c r="S16" s="969">
        <f>'7.4'!F17</f>
        <v>2017.0806310410239</v>
      </c>
      <c r="T16" s="969">
        <f>'7.4'!G17</f>
        <v>1974.8062833326842</v>
      </c>
      <c r="U16" s="969">
        <f>'7.4'!H17</f>
        <v>2187.2840119980392</v>
      </c>
      <c r="V16" s="969">
        <f>'7.4'!I17</f>
        <v>2422.0823164624221</v>
      </c>
      <c r="W16" s="969">
        <f>'7.4'!J17</f>
        <v>2417.7273018396072</v>
      </c>
      <c r="X16" s="969">
        <f>'7.4'!K17</f>
        <v>2265.2783006680925</v>
      </c>
      <c r="Y16" s="969">
        <f>'7.4'!L17</f>
        <v>1954.9770236858765</v>
      </c>
      <c r="Z16" s="968">
        <v>0.75</v>
      </c>
      <c r="AA16" s="969">
        <f t="shared" si="0"/>
        <v>1974.8062833326842</v>
      </c>
      <c r="AB16" s="969">
        <f t="shared" si="1"/>
        <v>768.18221666731529</v>
      </c>
      <c r="AC16" s="969">
        <f t="shared" si="2"/>
        <v>2265.2783006680925</v>
      </c>
      <c r="AD16" s="969">
        <f t="shared" si="3"/>
        <v>1954.9770236858765</v>
      </c>
    </row>
    <row r="17" spans="1:30" ht="11.1" customHeight="1">
      <c r="A17" s="967"/>
      <c r="B17" s="851"/>
      <c r="C17" s="407"/>
      <c r="D17" s="407"/>
      <c r="E17" s="407"/>
      <c r="F17" s="407"/>
      <c r="G17" s="407"/>
      <c r="H17" s="407"/>
      <c r="I17" s="407"/>
      <c r="J17" s="407"/>
      <c r="K17" s="407"/>
      <c r="L17" s="407"/>
      <c r="M17" s="407"/>
      <c r="N17" s="954"/>
      <c r="O17" s="968">
        <f>'7.4'!B18</f>
        <v>0.79166666666666696</v>
      </c>
      <c r="P17" s="969">
        <f>'7.4'!C18</f>
        <v>2301.2609520416668</v>
      </c>
      <c r="Q17" s="969">
        <f>'7.4'!D18</f>
        <v>2748.2885000000001</v>
      </c>
      <c r="R17" s="969">
        <f>'7.4'!E18</f>
        <v>2119.3489989709819</v>
      </c>
      <c r="S17" s="969">
        <f>'7.4'!F18</f>
        <v>2008.374631041024</v>
      </c>
      <c r="T17" s="969">
        <f>'7.4'!G18</f>
        <v>1989.9747410326843</v>
      </c>
      <c r="U17" s="969">
        <f>'7.4'!H18</f>
        <v>2200.0360119980396</v>
      </c>
      <c r="V17" s="969">
        <f>'7.4'!I18</f>
        <v>2428.184316462422</v>
      </c>
      <c r="W17" s="969">
        <f>'7.4'!J18</f>
        <v>2505.7143018396073</v>
      </c>
      <c r="X17" s="969">
        <f>'7.4'!K18</f>
        <v>2257.1453006680931</v>
      </c>
      <c r="Y17" s="969">
        <f>'7.4'!L18</f>
        <v>1960.5930236858765</v>
      </c>
      <c r="Z17" s="968">
        <v>0.79166666666666696</v>
      </c>
      <c r="AA17" s="969">
        <f t="shared" si="0"/>
        <v>1989.9747410326843</v>
      </c>
      <c r="AB17" s="969">
        <f t="shared" si="1"/>
        <v>758.31375896731583</v>
      </c>
      <c r="AC17" s="969">
        <f t="shared" si="2"/>
        <v>2257.1453006680931</v>
      </c>
      <c r="AD17" s="969">
        <f t="shared" si="3"/>
        <v>1960.5930236858765</v>
      </c>
    </row>
    <row r="18" spans="1:30" ht="11.1" customHeight="1">
      <c r="A18" s="967"/>
      <c r="B18" s="851"/>
      <c r="C18" s="407"/>
      <c r="D18" s="407"/>
      <c r="E18" s="407"/>
      <c r="F18" s="407"/>
      <c r="G18" s="407"/>
      <c r="H18" s="407"/>
      <c r="I18" s="407"/>
      <c r="J18" s="407"/>
      <c r="K18" s="407"/>
      <c r="L18" s="407"/>
      <c r="M18" s="407"/>
      <c r="N18" s="954"/>
      <c r="O18" s="968">
        <f>'7.4'!B19</f>
        <v>0.83333333333333304</v>
      </c>
      <c r="P18" s="969">
        <f>'7.4'!C19</f>
        <v>2317.0014850416665</v>
      </c>
      <c r="Q18" s="969">
        <f>'7.4'!D19</f>
        <v>2692.3884999999991</v>
      </c>
      <c r="R18" s="969">
        <f>'7.4'!E19</f>
        <v>2101.0489989709822</v>
      </c>
      <c r="S18" s="969">
        <f>'7.4'!F19</f>
        <v>1983.4026310410241</v>
      </c>
      <c r="T18" s="969">
        <f>'7.4'!G19</f>
        <v>1990.5735591326841</v>
      </c>
      <c r="U18" s="969">
        <f>'7.4'!H19</f>
        <v>2210.9910119980395</v>
      </c>
      <c r="V18" s="969">
        <f>'7.4'!I19</f>
        <v>2437.1683164624214</v>
      </c>
      <c r="W18" s="969">
        <f>'7.4'!J19</f>
        <v>2491.3843018396069</v>
      </c>
      <c r="X18" s="969">
        <f>'7.4'!K19</f>
        <v>2248.4173006680926</v>
      </c>
      <c r="Y18" s="969">
        <f>'7.4'!L19</f>
        <v>1954.5760236858764</v>
      </c>
      <c r="Z18" s="968">
        <v>0.83333333333333304</v>
      </c>
      <c r="AA18" s="969">
        <f t="shared" si="0"/>
        <v>1983.4026310410241</v>
      </c>
      <c r="AB18" s="969">
        <f t="shared" si="1"/>
        <v>708.98586895897506</v>
      </c>
      <c r="AC18" s="969">
        <f t="shared" si="2"/>
        <v>2248.4173006680926</v>
      </c>
      <c r="AD18" s="969">
        <f t="shared" si="3"/>
        <v>1954.5760236858764</v>
      </c>
    </row>
    <row r="19" spans="1:30" ht="15" customHeight="1">
      <c r="A19" s="1771" t="s">
        <v>512</v>
      </c>
      <c r="B19" s="1771"/>
      <c r="C19" s="1771"/>
      <c r="D19" s="1771"/>
      <c r="E19" s="1771"/>
      <c r="F19" s="1771"/>
      <c r="G19" s="1771"/>
      <c r="H19" s="1771"/>
      <c r="I19" s="1771"/>
      <c r="J19" s="1771"/>
      <c r="K19" s="1771"/>
      <c r="L19" s="1771"/>
      <c r="M19" s="1771"/>
      <c r="N19" s="954"/>
      <c r="O19" s="968">
        <f>'7.4'!B20</f>
        <v>0.875</v>
      </c>
      <c r="P19" s="969">
        <f>'7.4'!C20</f>
        <v>2292.8395200416671</v>
      </c>
      <c r="Q19" s="969">
        <f>'7.4'!D20</f>
        <v>2562.1884999999993</v>
      </c>
      <c r="R19" s="969">
        <f>'7.4'!E20</f>
        <v>2066.4489989709818</v>
      </c>
      <c r="S19" s="969">
        <f>'7.4'!F20</f>
        <v>1911.1726310410238</v>
      </c>
      <c r="T19" s="969">
        <f>'7.4'!G20</f>
        <v>1861.1223130326841</v>
      </c>
      <c r="U19" s="969">
        <f>'7.4'!H20</f>
        <v>2181.6590119980392</v>
      </c>
      <c r="V19" s="969">
        <f>'7.4'!I20</f>
        <v>2420.5483164624216</v>
      </c>
      <c r="W19" s="969">
        <f>'7.4'!J20</f>
        <v>2368.6753018396071</v>
      </c>
      <c r="X19" s="969">
        <f>'7.4'!K20</f>
        <v>2212.6813006680923</v>
      </c>
      <c r="Y19" s="969">
        <f>'7.4'!L20</f>
        <v>1919.8670236858763</v>
      </c>
      <c r="Z19" s="968">
        <v>0.875</v>
      </c>
      <c r="AA19" s="969">
        <f t="shared" si="0"/>
        <v>1861.1223130326841</v>
      </c>
      <c r="AB19" s="969">
        <f t="shared" si="1"/>
        <v>701.06618696731516</v>
      </c>
      <c r="AC19" s="969">
        <f t="shared" si="2"/>
        <v>2212.6813006680923</v>
      </c>
      <c r="AD19" s="969">
        <f t="shared" si="3"/>
        <v>1919.8670236858763</v>
      </c>
    </row>
    <row r="20" spans="1:30" ht="12.75" customHeight="1">
      <c r="N20" s="954"/>
      <c r="O20" s="968">
        <f>'7.4'!B21</f>
        <v>0.91666666666666696</v>
      </c>
      <c r="P20" s="969">
        <f>'7.4'!C21</f>
        <v>2202.6865130416668</v>
      </c>
      <c r="Q20" s="969">
        <f>'7.4'!D21</f>
        <v>2368.8884999999996</v>
      </c>
      <c r="R20" s="969">
        <f>'7.4'!E21</f>
        <v>1980.7489989709818</v>
      </c>
      <c r="S20" s="969">
        <f>'7.4'!F21</f>
        <v>1796.7866310410238</v>
      </c>
      <c r="T20" s="969">
        <f>'7.4'!G21</f>
        <v>1725.0926551326843</v>
      </c>
      <c r="U20" s="969">
        <f>'7.4'!H21</f>
        <v>2085.1040119980398</v>
      </c>
      <c r="V20" s="969">
        <f>'7.4'!I21</f>
        <v>2329.7683164624218</v>
      </c>
      <c r="W20" s="969">
        <f>'7.4'!J21</f>
        <v>2285.6313018396072</v>
      </c>
      <c r="X20" s="969">
        <f>'7.4'!K21</f>
        <v>2087.2173006680928</v>
      </c>
      <c r="Y20" s="969">
        <f>'7.4'!L21</f>
        <v>1813.7950236858765</v>
      </c>
      <c r="Z20" s="968">
        <v>0.91666666666666696</v>
      </c>
      <c r="AA20" s="969">
        <f t="shared" si="0"/>
        <v>1725.0926551326843</v>
      </c>
      <c r="AB20" s="969">
        <f t="shared" si="1"/>
        <v>643.79584486731528</v>
      </c>
      <c r="AC20" s="969">
        <f t="shared" si="2"/>
        <v>2087.2173006680928</v>
      </c>
      <c r="AD20" s="969">
        <f t="shared" si="3"/>
        <v>1813.7950236858765</v>
      </c>
    </row>
    <row r="21" spans="1:30" ht="11.1" customHeight="1">
      <c r="A21" s="967"/>
      <c r="B21" s="967"/>
      <c r="C21" s="967"/>
      <c r="D21" s="967"/>
      <c r="E21" s="967"/>
      <c r="F21" s="967"/>
      <c r="G21" s="967"/>
      <c r="H21" s="967"/>
      <c r="I21" s="967"/>
      <c r="J21" s="967"/>
      <c r="K21" s="967"/>
      <c r="L21" s="967"/>
      <c r="M21" s="967"/>
      <c r="N21" s="954"/>
      <c r="O21" s="968">
        <f>'7.4'!B22</f>
        <v>0.95833333333333304</v>
      </c>
      <c r="P21" s="969">
        <f>'7.4'!C22</f>
        <v>2007.7472660416665</v>
      </c>
      <c r="Q21" s="969">
        <f>'7.4'!D22</f>
        <v>2155.4884999999995</v>
      </c>
      <c r="R21" s="969">
        <f>'7.4'!E22</f>
        <v>1802.6489989709819</v>
      </c>
      <c r="S21" s="969">
        <f>'7.4'!F22</f>
        <v>1641.8436310410239</v>
      </c>
      <c r="T21" s="969">
        <f>'7.4'!G22</f>
        <v>1553.1324124326839</v>
      </c>
      <c r="U21" s="969">
        <f>'7.4'!H22</f>
        <v>1915.8120119980395</v>
      </c>
      <c r="V21" s="969">
        <f>'7.4'!I22</f>
        <v>2138.4973164624221</v>
      </c>
      <c r="W21" s="969">
        <f>'7.4'!J22</f>
        <v>2112.6863018396079</v>
      </c>
      <c r="X21" s="969">
        <f>'7.4'!K22</f>
        <v>1880.4143006680929</v>
      </c>
      <c r="Y21" s="969">
        <f>'7.4'!L22</f>
        <v>1666.4400236858764</v>
      </c>
      <c r="Z21" s="968">
        <v>0.95833333333333304</v>
      </c>
      <c r="AA21" s="969">
        <f t="shared" si="0"/>
        <v>1553.1324124326839</v>
      </c>
      <c r="AB21" s="969">
        <f t="shared" si="1"/>
        <v>602.35608756731563</v>
      </c>
      <c r="AC21" s="969">
        <f t="shared" si="2"/>
        <v>1880.4143006680929</v>
      </c>
      <c r="AD21" s="969">
        <f t="shared" si="3"/>
        <v>1666.4400236858764</v>
      </c>
    </row>
    <row r="22" spans="1:30" ht="11.1" customHeight="1">
      <c r="A22" s="967"/>
      <c r="B22" s="967"/>
      <c r="C22" s="967"/>
      <c r="D22" s="967"/>
      <c r="E22" s="967"/>
      <c r="F22" s="967"/>
      <c r="G22" s="967"/>
      <c r="H22" s="967"/>
      <c r="I22" s="967"/>
      <c r="J22" s="967"/>
      <c r="K22" s="967"/>
      <c r="L22" s="967"/>
      <c r="M22" s="967"/>
      <c r="N22" s="954"/>
      <c r="O22" s="968">
        <f>'7.4'!B23</f>
        <v>1</v>
      </c>
      <c r="P22" s="969">
        <f>'7.4'!C23</f>
        <v>1859.3817340416667</v>
      </c>
      <c r="Q22" s="969">
        <f>'7.4'!D23</f>
        <v>2137.9884999999995</v>
      </c>
      <c r="R22" s="969">
        <f>'7.4'!E23</f>
        <v>1651.248998970982</v>
      </c>
      <c r="S22" s="969">
        <f>'7.4'!F23</f>
        <v>1480.1316310410236</v>
      </c>
      <c r="T22" s="969">
        <f>'7.4'!G23</f>
        <v>1401.1587703326841</v>
      </c>
      <c r="U22" s="969">
        <f>'7.4'!H23</f>
        <v>1781.6290119980392</v>
      </c>
      <c r="V22" s="969">
        <f>'7.4'!I23</f>
        <v>1995.1463164624222</v>
      </c>
      <c r="W22" s="969">
        <f>'7.4'!J23</f>
        <v>1929.6453018396076</v>
      </c>
      <c r="X22" s="969">
        <f>'7.4'!K23</f>
        <v>1733.1783006680926</v>
      </c>
      <c r="Y22" s="969">
        <f>'7.4'!L23</f>
        <v>1508.2010236858764</v>
      </c>
      <c r="Z22" s="968">
        <v>1</v>
      </c>
      <c r="AA22" s="969">
        <f t="shared" si="0"/>
        <v>1401.1587703326841</v>
      </c>
      <c r="AB22" s="969">
        <f t="shared" si="1"/>
        <v>736.82972966731541</v>
      </c>
      <c r="AC22" s="969">
        <f t="shared" si="2"/>
        <v>1733.1783006680926</v>
      </c>
      <c r="AD22" s="969">
        <f t="shared" si="3"/>
        <v>1508.2010236858764</v>
      </c>
    </row>
    <row r="23" spans="1:30" ht="11.1" customHeight="1">
      <c r="A23" s="967"/>
      <c r="B23" s="967"/>
      <c r="C23" s="967"/>
      <c r="D23" s="967"/>
      <c r="E23" s="967"/>
      <c r="F23" s="967"/>
      <c r="G23" s="967"/>
      <c r="H23" s="967"/>
      <c r="I23" s="967"/>
      <c r="J23" s="967"/>
      <c r="K23" s="967"/>
      <c r="L23" s="967"/>
      <c r="M23" s="967"/>
      <c r="N23" s="954"/>
      <c r="O23" s="968">
        <f>'7.4'!B24</f>
        <v>1.0416666666666701</v>
      </c>
      <c r="P23" s="969">
        <f>'7.4'!C24</f>
        <v>1789.0320270416667</v>
      </c>
      <c r="Q23" s="969">
        <f>'7.4'!D24</f>
        <v>2144.3884999999996</v>
      </c>
      <c r="R23" s="969">
        <f>'7.4'!E24</f>
        <v>1576.9489989709818</v>
      </c>
      <c r="S23" s="969">
        <f>'7.4'!F24</f>
        <v>1399.3916310410239</v>
      </c>
      <c r="T23" s="969">
        <f>'7.4'!G24</f>
        <v>1334.7265074326838</v>
      </c>
      <c r="U23" s="969">
        <f>'7.4'!H24</f>
        <v>1665.4260119980393</v>
      </c>
      <c r="V23" s="969">
        <f>'7.4'!I24</f>
        <v>1895.9083164624219</v>
      </c>
      <c r="W23" s="969">
        <f>'7.4'!J24</f>
        <v>1884.2693018396076</v>
      </c>
      <c r="X23" s="969">
        <f>'7.4'!K24</f>
        <v>1640.9033006680925</v>
      </c>
      <c r="Y23" s="969">
        <f>'7.4'!L24</f>
        <v>1443.7620236858763</v>
      </c>
      <c r="Z23" s="968">
        <v>1.0416666666666701</v>
      </c>
      <c r="AA23" s="969">
        <f t="shared" si="0"/>
        <v>1334.7265074326838</v>
      </c>
      <c r="AB23" s="969">
        <f t="shared" si="1"/>
        <v>809.66199256731579</v>
      </c>
      <c r="AC23" s="969">
        <f t="shared" si="2"/>
        <v>1640.9033006680925</v>
      </c>
      <c r="AD23" s="969">
        <f t="shared" si="3"/>
        <v>1443.7620236858763</v>
      </c>
    </row>
    <row r="24" spans="1:30" ht="11.1" customHeight="1">
      <c r="A24" s="967"/>
      <c r="B24" s="967"/>
      <c r="C24" s="967"/>
      <c r="D24" s="967"/>
      <c r="E24" s="967"/>
      <c r="F24" s="967"/>
      <c r="G24" s="967"/>
      <c r="H24" s="967"/>
      <c r="I24" s="967"/>
      <c r="J24" s="967"/>
      <c r="K24" s="967"/>
      <c r="L24" s="967"/>
      <c r="M24" s="967"/>
      <c r="N24" s="954"/>
      <c r="O24" s="968">
        <f>'7.4'!B25</f>
        <v>1.0833333333333299</v>
      </c>
      <c r="P24" s="969">
        <f>'7.4'!C25</f>
        <v>1800.0557150416666</v>
      </c>
      <c r="Q24" s="969">
        <f>'7.4'!D25</f>
        <v>2166.5884999999994</v>
      </c>
      <c r="R24" s="969">
        <f>'7.4'!E25</f>
        <v>1576.748998970982</v>
      </c>
      <c r="S24" s="969">
        <f>'7.4'!F25</f>
        <v>1383.0646310410239</v>
      </c>
      <c r="T24" s="969">
        <f>'7.4'!G25</f>
        <v>1325.833667132684</v>
      </c>
      <c r="U24" s="969">
        <f>'7.4'!H25</f>
        <v>1652.9030119980393</v>
      </c>
      <c r="V24" s="969">
        <f>'7.4'!I25</f>
        <v>1886.3903164624217</v>
      </c>
      <c r="W24" s="969">
        <f>'7.4'!J25</f>
        <v>1890.7623018396071</v>
      </c>
      <c r="X24" s="969">
        <f>'7.4'!K25</f>
        <v>1650.7973006680925</v>
      </c>
      <c r="Y24" s="969">
        <f>'7.4'!L25</f>
        <v>1436.1510236858765</v>
      </c>
      <c r="Z24" s="968">
        <v>1.0833333333333299</v>
      </c>
      <c r="AA24" s="969">
        <f t="shared" si="0"/>
        <v>1325.833667132684</v>
      </c>
      <c r="AB24" s="969">
        <f t="shared" si="1"/>
        <v>840.75483286731537</v>
      </c>
      <c r="AC24" s="969">
        <f t="shared" si="2"/>
        <v>1650.7973006680925</v>
      </c>
      <c r="AD24" s="969">
        <f t="shared" si="3"/>
        <v>1436.1510236858765</v>
      </c>
    </row>
    <row r="25" spans="1:30" ht="11.1" customHeight="1">
      <c r="A25" s="967"/>
      <c r="B25" s="967"/>
      <c r="C25" s="967"/>
      <c r="D25" s="967"/>
      <c r="E25" s="967"/>
      <c r="F25" s="967"/>
      <c r="G25" s="967"/>
      <c r="H25" s="967"/>
      <c r="I25" s="967"/>
      <c r="J25" s="967"/>
      <c r="K25" s="967"/>
      <c r="L25" s="967"/>
      <c r="M25" s="967"/>
      <c r="N25" s="954"/>
      <c r="O25" s="968">
        <f>'7.4'!B26</f>
        <v>1.125</v>
      </c>
      <c r="P25" s="969">
        <f>'7.4'!C26</f>
        <v>1844.7340530416664</v>
      </c>
      <c r="Q25" s="969">
        <f>'7.4'!D26</f>
        <v>2234.1884999999997</v>
      </c>
      <c r="R25" s="969">
        <f>'7.4'!E26</f>
        <v>1600.1489989709823</v>
      </c>
      <c r="S25" s="969">
        <f>'7.4'!F26</f>
        <v>1393.750631041024</v>
      </c>
      <c r="T25" s="969">
        <f>'7.4'!G26</f>
        <v>1342.3667297326845</v>
      </c>
      <c r="U25" s="969">
        <f>'7.4'!H26</f>
        <v>1660.9950119980394</v>
      </c>
      <c r="V25" s="969">
        <f>'7.4'!I26</f>
        <v>1901.8053164624221</v>
      </c>
      <c r="W25" s="969">
        <f>'7.4'!J26</f>
        <v>1923.1903018396076</v>
      </c>
      <c r="X25" s="969">
        <f>'7.4'!K26</f>
        <v>1686.8763006680929</v>
      </c>
      <c r="Y25" s="969">
        <f>'7.4'!L26</f>
        <v>1452.7270236858762</v>
      </c>
      <c r="Z25" s="968">
        <v>1.125</v>
      </c>
      <c r="AA25" s="969">
        <f t="shared" si="0"/>
        <v>1342.3667297326845</v>
      </c>
      <c r="AB25" s="969">
        <f t="shared" si="1"/>
        <v>891.82177026731529</v>
      </c>
      <c r="AC25" s="969">
        <f t="shared" si="2"/>
        <v>1686.8763006680929</v>
      </c>
      <c r="AD25" s="969">
        <f t="shared" si="3"/>
        <v>1452.7270236858762</v>
      </c>
    </row>
    <row r="26" spans="1:30" ht="11.1" customHeight="1">
      <c r="A26" s="967"/>
      <c r="B26" s="967"/>
      <c r="C26" s="967"/>
      <c r="D26" s="967"/>
      <c r="E26" s="967"/>
      <c r="F26" s="967"/>
      <c r="G26" s="967"/>
      <c r="H26" s="967"/>
      <c r="I26" s="967"/>
      <c r="J26" s="967"/>
      <c r="K26" s="967"/>
      <c r="L26" s="967"/>
      <c r="M26" s="967"/>
      <c r="N26" s="954"/>
      <c r="O26" s="968">
        <f>'7.4'!B27</f>
        <v>1.1666666666666701</v>
      </c>
      <c r="P26" s="969">
        <f>'7.4'!C27</f>
        <v>1914.5581280416666</v>
      </c>
      <c r="Q26" s="969">
        <f>'7.4'!D27</f>
        <v>2367.7884999999997</v>
      </c>
      <c r="R26" s="969">
        <f>'7.4'!E27</f>
        <v>1621.9489989709818</v>
      </c>
      <c r="S26" s="969">
        <f>'7.4'!F27</f>
        <v>1432.1426310410238</v>
      </c>
      <c r="T26" s="969">
        <f>'7.4'!G27</f>
        <v>1366.4663079326842</v>
      </c>
      <c r="U26" s="969">
        <f>'7.4'!H27</f>
        <v>1684.3140119980392</v>
      </c>
      <c r="V26" s="969">
        <f>'7.4'!I27</f>
        <v>1955.702316462422</v>
      </c>
      <c r="W26" s="969">
        <f>'7.4'!J27</f>
        <v>1976.4903018396071</v>
      </c>
      <c r="X26" s="969">
        <f>'7.4'!K27</f>
        <v>1755.2353006680926</v>
      </c>
      <c r="Y26" s="969">
        <f>'7.4'!L27</f>
        <v>1498.5350236858762</v>
      </c>
      <c r="Z26" s="968">
        <v>1.1666666666666701</v>
      </c>
      <c r="AA26" s="969">
        <f t="shared" si="0"/>
        <v>1366.4663079326842</v>
      </c>
      <c r="AB26" s="969">
        <f t="shared" si="1"/>
        <v>1001.3221920673154</v>
      </c>
      <c r="AC26" s="969">
        <f t="shared" si="2"/>
        <v>1755.2353006680926</v>
      </c>
      <c r="AD26" s="969">
        <f t="shared" si="3"/>
        <v>1498.5350236858762</v>
      </c>
    </row>
    <row r="27" spans="1:30" ht="11.1" customHeight="1">
      <c r="A27" s="967"/>
      <c r="B27" s="967"/>
      <c r="C27" s="967"/>
      <c r="D27" s="967"/>
      <c r="E27" s="967"/>
      <c r="F27" s="967"/>
      <c r="G27" s="967"/>
      <c r="H27" s="967"/>
      <c r="I27" s="967"/>
      <c r="J27" s="967"/>
      <c r="K27" s="967"/>
      <c r="L27" s="967"/>
      <c r="M27" s="967"/>
      <c r="N27" s="954"/>
      <c r="O27" s="968">
        <f>'7.4'!B28</f>
        <v>1.2083333333333299</v>
      </c>
      <c r="P27" s="969">
        <f>'7.4'!C28</f>
        <v>2104.9092140416669</v>
      </c>
      <c r="Q27" s="969">
        <f>'7.4'!D28</f>
        <v>2571.7884999999997</v>
      </c>
      <c r="R27" s="969">
        <f>'7.4'!E28</f>
        <v>1684.248998970982</v>
      </c>
      <c r="S27" s="969">
        <f>'7.4'!F28</f>
        <v>1527.8766310410235</v>
      </c>
      <c r="T27" s="969">
        <f>'7.4'!G28</f>
        <v>1467.8294474326844</v>
      </c>
      <c r="U27" s="969">
        <f>'7.4'!H28</f>
        <v>1773.4780119980392</v>
      </c>
      <c r="V27" s="969">
        <f>'7.4'!I28</f>
        <v>2078.240316462422</v>
      </c>
      <c r="W27" s="969">
        <f>'7.4'!J28</f>
        <v>2084.5113018396073</v>
      </c>
      <c r="X27" s="969">
        <f>'7.4'!K28</f>
        <v>1872.4783006680927</v>
      </c>
      <c r="Y27" s="969">
        <f>'7.4'!L28</f>
        <v>1615.4220236858764</v>
      </c>
      <c r="Z27" s="968">
        <v>1.2083333333333299</v>
      </c>
      <c r="AA27" s="969">
        <f t="shared" si="0"/>
        <v>1467.8294474326844</v>
      </c>
      <c r="AB27" s="969">
        <f t="shared" si="1"/>
        <v>1103.9590525673152</v>
      </c>
      <c r="AC27" s="969">
        <f t="shared" si="2"/>
        <v>1872.4783006680927</v>
      </c>
      <c r="AD27" s="969">
        <f t="shared" si="3"/>
        <v>1615.4220236858764</v>
      </c>
    </row>
    <row r="28" spans="1:30" ht="11.1" customHeight="1">
      <c r="A28" s="967"/>
      <c r="B28" s="967"/>
      <c r="C28" s="967"/>
      <c r="D28" s="967"/>
      <c r="E28" s="967"/>
      <c r="F28" s="967"/>
      <c r="G28" s="967"/>
      <c r="H28" s="967"/>
      <c r="I28" s="967"/>
      <c r="J28" s="967"/>
      <c r="K28" s="967"/>
      <c r="L28" s="967"/>
      <c r="M28" s="967"/>
      <c r="N28" s="954"/>
      <c r="O28" s="968">
        <f>'7.4'!B29</f>
        <v>1.25</v>
      </c>
      <c r="P28" s="969">
        <f>'7.4'!C29</f>
        <v>2309.0782910416669</v>
      </c>
      <c r="Q28" s="969">
        <f>'7.4'!D29</f>
        <v>2777.2884999999997</v>
      </c>
      <c r="R28" s="969">
        <f>'7.4'!E29</f>
        <v>1842.6489989709821</v>
      </c>
      <c r="S28" s="969">
        <f>'7.4'!F29</f>
        <v>1777.5406310410201</v>
      </c>
      <c r="T28" s="969">
        <f>'7.4'!G29</f>
        <v>1659.7278114326841</v>
      </c>
      <c r="U28" s="969">
        <f>'7.4'!H29</f>
        <v>1977.3327462969796</v>
      </c>
      <c r="V28" s="969">
        <f>'7.4'!I29</f>
        <v>2311.6453164624218</v>
      </c>
      <c r="W28" s="969">
        <f>'7.4'!J29</f>
        <v>2313.5433018396079</v>
      </c>
      <c r="X28" s="969">
        <f>'7.4'!K29</f>
        <v>2115.2913006680928</v>
      </c>
      <c r="Y28" s="969">
        <f>'7.4'!L29</f>
        <v>1850.8520236858765</v>
      </c>
      <c r="Z28" s="968">
        <v>1.25</v>
      </c>
      <c r="AA28" s="969">
        <f t="shared" si="0"/>
        <v>1659.7278114326841</v>
      </c>
      <c r="AB28" s="969">
        <f t="shared" si="1"/>
        <v>1117.5606885673155</v>
      </c>
      <c r="AC28" s="969">
        <f t="shared" si="2"/>
        <v>2115.2913006680928</v>
      </c>
      <c r="AD28" s="969">
        <f t="shared" si="3"/>
        <v>1850.8520236858765</v>
      </c>
    </row>
    <row r="29" spans="1:30" ht="12.95" customHeight="1">
      <c r="A29" s="967"/>
      <c r="B29" s="967"/>
      <c r="C29" s="967"/>
      <c r="D29" s="967"/>
      <c r="E29" s="967"/>
      <c r="F29" s="967"/>
      <c r="G29" s="967"/>
      <c r="H29" s="967"/>
      <c r="I29" s="967"/>
      <c r="J29" s="967"/>
      <c r="K29" s="967"/>
      <c r="L29" s="967"/>
      <c r="M29" s="967"/>
      <c r="N29" s="954"/>
      <c r="O29" s="946"/>
      <c r="P29" s="945"/>
      <c r="Q29" s="945"/>
      <c r="R29" s="946"/>
      <c r="S29" s="946"/>
      <c r="T29" s="946"/>
    </row>
    <row r="30" spans="1:30" ht="12.95" customHeight="1">
      <c r="A30" s="967"/>
      <c r="B30" s="967"/>
      <c r="C30" s="967"/>
      <c r="D30" s="967"/>
      <c r="E30" s="967"/>
      <c r="F30" s="967"/>
      <c r="G30" s="967"/>
      <c r="H30" s="967"/>
      <c r="I30" s="967"/>
      <c r="J30" s="967"/>
      <c r="K30" s="967"/>
      <c r="L30" s="967"/>
      <c r="M30" s="967"/>
      <c r="N30" s="947"/>
      <c r="P30" s="970"/>
      <c r="Q30" s="971" t="str">
        <f>'7.4'!A31</f>
        <v>Maximum</v>
      </c>
      <c r="S30" s="946"/>
    </row>
    <row r="31" spans="1:30" ht="12.95" customHeight="1">
      <c r="A31" s="967"/>
      <c r="B31" s="967"/>
      <c r="C31" s="967"/>
      <c r="D31" s="967"/>
      <c r="E31" s="967"/>
      <c r="F31" s="967"/>
      <c r="G31" s="967"/>
      <c r="H31" s="967"/>
      <c r="I31" s="967"/>
      <c r="J31" s="967"/>
      <c r="K31" s="967"/>
      <c r="L31" s="967"/>
      <c r="M31" s="967"/>
      <c r="P31" s="966">
        <f>P4</f>
        <v>40597</v>
      </c>
      <c r="Q31" s="969">
        <f>'7.4'!C31</f>
        <v>2599.8781200416665</v>
      </c>
    </row>
    <row r="32" spans="1:30" ht="11.1" customHeight="1">
      <c r="A32" s="967"/>
      <c r="B32" s="967"/>
      <c r="C32" s="967"/>
      <c r="D32" s="967"/>
      <c r="E32" s="967"/>
      <c r="F32" s="967"/>
      <c r="G32" s="967"/>
      <c r="H32" s="967"/>
      <c r="I32" s="967"/>
      <c r="J32" s="967"/>
      <c r="K32" s="967"/>
      <c r="L32" s="967"/>
      <c r="M32" s="967"/>
      <c r="N32" s="947"/>
      <c r="P32" s="966">
        <f>Q4</f>
        <v>40945</v>
      </c>
      <c r="Q32" s="969">
        <f>'7.4'!D31</f>
        <v>2954.2884999999987</v>
      </c>
    </row>
    <row r="33" spans="1:25" ht="11.1" customHeight="1">
      <c r="A33" s="967"/>
      <c r="B33" s="967"/>
      <c r="C33" s="967"/>
      <c r="D33" s="967"/>
      <c r="E33" s="967"/>
      <c r="F33" s="967"/>
      <c r="G33" s="967"/>
      <c r="H33" s="967"/>
      <c r="I33" s="967"/>
      <c r="J33" s="967"/>
      <c r="K33" s="967"/>
      <c r="L33" s="967"/>
      <c r="M33" s="967"/>
      <c r="N33" s="972"/>
      <c r="O33" s="972"/>
      <c r="P33" s="966">
        <f>R4</f>
        <v>41299</v>
      </c>
      <c r="Q33" s="969">
        <f>'7.4'!E31</f>
        <v>2232.7489989709816</v>
      </c>
      <c r="R33" s="972"/>
      <c r="S33" s="973"/>
      <c r="T33" s="973"/>
      <c r="U33" s="973"/>
      <c r="V33" s="973"/>
      <c r="W33" s="973"/>
      <c r="X33" s="973"/>
    </row>
    <row r="34" spans="1:25" ht="11.1" customHeight="1">
      <c r="A34" s="967"/>
      <c r="B34" s="967"/>
      <c r="C34" s="967"/>
      <c r="D34" s="967"/>
      <c r="E34" s="967"/>
      <c r="F34" s="967"/>
      <c r="G34" s="967"/>
      <c r="H34" s="967"/>
      <c r="I34" s="967"/>
      <c r="J34" s="967"/>
      <c r="K34" s="967"/>
      <c r="L34" s="967"/>
      <c r="M34" s="967"/>
      <c r="N34" s="947"/>
      <c r="O34" s="947"/>
      <c r="P34" s="966">
        <f>S4</f>
        <v>41666</v>
      </c>
      <c r="Q34" s="969">
        <f>'7.4'!F31</f>
        <v>2200.4136310410245</v>
      </c>
      <c r="R34" s="947"/>
    </row>
    <row r="35" spans="1:25" ht="11.1" customHeight="1">
      <c r="A35" s="967"/>
      <c r="B35" s="967"/>
      <c r="C35" s="967"/>
      <c r="D35" s="967"/>
      <c r="E35" s="967"/>
      <c r="F35" s="967"/>
      <c r="G35" s="967"/>
      <c r="H35" s="967"/>
      <c r="I35" s="967"/>
      <c r="J35" s="967"/>
      <c r="K35" s="967"/>
      <c r="L35" s="967"/>
      <c r="M35" s="967"/>
      <c r="N35" s="947"/>
      <c r="O35" s="947"/>
      <c r="P35" s="966">
        <f>T4</f>
        <v>42040</v>
      </c>
      <c r="Q35" s="969">
        <f>'7.4'!G31</f>
        <v>2147.9999567326845</v>
      </c>
    </row>
    <row r="36" spans="1:25" ht="11.1" customHeight="1">
      <c r="A36" s="967"/>
      <c r="B36" s="967"/>
      <c r="C36" s="967"/>
      <c r="D36" s="967"/>
      <c r="E36" s="967"/>
      <c r="F36" s="967"/>
      <c r="G36" s="967"/>
      <c r="H36" s="967"/>
      <c r="I36" s="967"/>
      <c r="J36" s="967"/>
      <c r="K36" s="967"/>
      <c r="L36" s="967"/>
      <c r="M36" s="967"/>
      <c r="N36" s="947"/>
      <c r="O36" s="947"/>
      <c r="P36" s="966">
        <f>U4</f>
        <v>42388</v>
      </c>
      <c r="Q36" s="969">
        <f>'7.4'!H31</f>
        <v>2349.5470119980396</v>
      </c>
      <c r="R36" s="402"/>
    </row>
    <row r="37" spans="1:25" ht="11.1" customHeight="1">
      <c r="A37" s="967"/>
      <c r="B37" s="967"/>
      <c r="C37" s="967"/>
      <c r="D37" s="967"/>
      <c r="E37" s="967"/>
      <c r="F37" s="967"/>
      <c r="G37" s="967"/>
      <c r="H37" s="967"/>
      <c r="I37" s="967"/>
      <c r="J37" s="967"/>
      <c r="K37" s="967"/>
      <c r="L37" s="967"/>
      <c r="M37" s="967"/>
      <c r="N37" s="947"/>
      <c r="O37" s="947"/>
      <c r="P37" s="966">
        <f>V4</f>
        <v>42754</v>
      </c>
      <c r="Q37" s="969">
        <f>'7.4'!I31</f>
        <v>2638.7143164624217</v>
      </c>
    </row>
    <row r="38" spans="1:25" ht="11.1" customHeight="1">
      <c r="A38" s="967"/>
      <c r="B38" s="967"/>
      <c r="C38" s="967"/>
      <c r="D38" s="967"/>
      <c r="E38" s="967"/>
      <c r="F38" s="967"/>
      <c r="G38" s="967"/>
      <c r="H38" s="967"/>
      <c r="I38" s="967"/>
      <c r="J38" s="967"/>
      <c r="K38" s="967"/>
      <c r="L38" s="967"/>
      <c r="M38" s="967"/>
      <c r="N38" s="947"/>
      <c r="O38" s="947"/>
      <c r="P38" s="966">
        <f>W4</f>
        <v>43158</v>
      </c>
      <c r="Q38" s="969">
        <f>'7.4'!J31</f>
        <v>2726.900301839607</v>
      </c>
    </row>
    <row r="39" spans="1:25" ht="15.75" customHeight="1">
      <c r="A39" s="1771" t="s">
        <v>513</v>
      </c>
      <c r="B39" s="1771"/>
      <c r="C39" s="1771"/>
      <c r="D39" s="1771"/>
      <c r="E39" s="1771"/>
      <c r="F39" s="1771"/>
      <c r="G39" s="1771"/>
      <c r="H39" s="1771"/>
      <c r="I39" s="1771"/>
      <c r="J39" s="1771"/>
      <c r="K39" s="1771"/>
      <c r="L39" s="1771"/>
      <c r="M39" s="1771"/>
      <c r="N39" s="947"/>
      <c r="O39" s="947"/>
      <c r="P39" s="966">
        <f>X4</f>
        <v>43488</v>
      </c>
      <c r="Q39" s="969">
        <f>'7.4'!K31</f>
        <v>2426.2663006680923</v>
      </c>
    </row>
    <row r="40" spans="1:25" ht="11.1" customHeight="1">
      <c r="A40" s="967"/>
      <c r="B40" s="967"/>
      <c r="C40" s="967"/>
      <c r="D40" s="967"/>
      <c r="E40" s="967"/>
      <c r="F40" s="967"/>
      <c r="G40" s="967"/>
      <c r="H40" s="967"/>
      <c r="I40" s="967"/>
      <c r="J40" s="967"/>
      <c r="K40" s="967"/>
      <c r="L40" s="967"/>
      <c r="M40" s="967"/>
      <c r="N40" s="947"/>
      <c r="O40" s="947"/>
      <c r="P40" s="966">
        <f>Y4</f>
        <v>43851</v>
      </c>
      <c r="Q40" s="969">
        <f>'7.4'!L31</f>
        <v>2143.1190236858765</v>
      </c>
    </row>
    <row r="41" spans="1:25" ht="15.75" customHeight="1">
      <c r="N41" s="947"/>
      <c r="O41" s="947"/>
    </row>
    <row r="42" spans="1:25" ht="11.1" customHeight="1">
      <c r="A42" s="967"/>
      <c r="B42" s="967"/>
      <c r="C42" s="967"/>
      <c r="D42" s="967"/>
      <c r="E42" s="967"/>
      <c r="F42" s="967"/>
      <c r="G42" s="967"/>
      <c r="H42" s="967"/>
      <c r="I42" s="967"/>
      <c r="J42" s="967"/>
      <c r="K42" s="967"/>
      <c r="L42" s="967"/>
      <c r="M42" s="967"/>
      <c r="N42" s="947"/>
      <c r="O42" s="947"/>
    </row>
    <row r="43" spans="1:25" ht="11.1" customHeight="1">
      <c r="A43" s="967"/>
      <c r="B43" s="967"/>
      <c r="C43" s="967"/>
      <c r="D43" s="967"/>
      <c r="E43" s="967"/>
      <c r="F43" s="967"/>
      <c r="G43" s="967"/>
      <c r="H43" s="967"/>
      <c r="I43" s="967"/>
      <c r="J43" s="967"/>
      <c r="K43" s="967"/>
      <c r="L43" s="967"/>
      <c r="M43" s="967"/>
      <c r="N43" s="947"/>
      <c r="O43" s="974"/>
      <c r="P43" s="966">
        <f>P4</f>
        <v>40597</v>
      </c>
      <c r="Q43" s="966">
        <f t="shared" ref="Q43:Y43" si="4">Q4</f>
        <v>40945</v>
      </c>
      <c r="R43" s="966">
        <f t="shared" si="4"/>
        <v>41299</v>
      </c>
      <c r="S43" s="966">
        <f t="shared" si="4"/>
        <v>41666</v>
      </c>
      <c r="T43" s="966">
        <f t="shared" si="4"/>
        <v>42040</v>
      </c>
      <c r="U43" s="966">
        <f t="shared" si="4"/>
        <v>42388</v>
      </c>
      <c r="V43" s="966">
        <f t="shared" si="4"/>
        <v>42754</v>
      </c>
      <c r="W43" s="966">
        <f t="shared" si="4"/>
        <v>43158</v>
      </c>
      <c r="X43" s="966">
        <f t="shared" si="4"/>
        <v>43488</v>
      </c>
      <c r="Y43" s="966">
        <f t="shared" si="4"/>
        <v>43851</v>
      </c>
    </row>
    <row r="44" spans="1:25" ht="11.1" customHeight="1">
      <c r="A44" s="967"/>
      <c r="B44" s="967"/>
      <c r="C44" s="967"/>
      <c r="D44" s="967"/>
      <c r="E44" s="967"/>
      <c r="F44" s="967"/>
      <c r="G44" s="967"/>
      <c r="H44" s="967"/>
      <c r="I44" s="967"/>
      <c r="J44" s="967"/>
      <c r="K44" s="967"/>
      <c r="L44" s="967"/>
      <c r="M44" s="967"/>
      <c r="N44" s="947"/>
      <c r="O44" s="975" t="s">
        <v>481</v>
      </c>
      <c r="P44" s="969">
        <v>25925.152533999972</v>
      </c>
      <c r="Q44" s="969">
        <v>34965.33294800001</v>
      </c>
      <c r="R44" s="969">
        <v>20067.824000000001</v>
      </c>
      <c r="S44" s="969">
        <v>22019.590031180858</v>
      </c>
      <c r="T44" s="969">
        <v>20315.295144984553</v>
      </c>
      <c r="U44" s="969">
        <v>12678.256097439062</v>
      </c>
      <c r="V44" s="969">
        <v>14347.848055175993</v>
      </c>
      <c r="W44" s="969">
        <v>19908.839139696145</v>
      </c>
      <c r="X44" s="969">
        <v>13209.506689669834</v>
      </c>
      <c r="Y44" s="969">
        <v>21674.946514149204</v>
      </c>
    </row>
    <row r="45" spans="1:25" ht="11.1" customHeight="1">
      <c r="A45" s="967"/>
      <c r="B45" s="967"/>
      <c r="C45" s="967"/>
      <c r="D45" s="967"/>
      <c r="E45" s="967"/>
      <c r="F45" s="967"/>
      <c r="G45" s="967"/>
      <c r="H45" s="967"/>
      <c r="I45" s="967"/>
      <c r="J45" s="967"/>
      <c r="K45" s="967"/>
      <c r="L45" s="967"/>
      <c r="M45" s="967"/>
      <c r="N45" s="947"/>
      <c r="O45" s="975" t="s">
        <v>370</v>
      </c>
      <c r="P45" s="969">
        <v>30956.000000000007</v>
      </c>
      <c r="Q45" s="969">
        <v>17432.547999999999</v>
      </c>
      <c r="R45" s="969">
        <v>41070.9</v>
      </c>
      <c r="S45" s="969">
        <v>24868</v>
      </c>
      <c r="T45" s="969">
        <v>24246</v>
      </c>
      <c r="U45" s="969">
        <v>29497.059522945365</v>
      </c>
      <c r="V45" s="969">
        <v>34544.758999999998</v>
      </c>
      <c r="W45" s="969">
        <v>34571.428999999996</v>
      </c>
      <c r="X45" s="969">
        <v>42333.292000000001</v>
      </c>
      <c r="Y45" s="969">
        <v>28752</v>
      </c>
    </row>
    <row r="46" spans="1:25" ht="11.1" customHeight="1">
      <c r="A46" s="967"/>
      <c r="B46" s="967"/>
      <c r="C46" s="967"/>
      <c r="D46" s="967"/>
      <c r="E46" s="967"/>
      <c r="F46" s="967"/>
      <c r="G46" s="967"/>
      <c r="H46" s="967"/>
      <c r="I46" s="967"/>
      <c r="J46" s="967"/>
      <c r="K46" s="967"/>
      <c r="L46" s="967"/>
      <c r="M46" s="967"/>
      <c r="N46" s="947"/>
      <c r="O46" s="975" t="s">
        <v>139</v>
      </c>
      <c r="P46" s="969">
        <v>346.50691999999998</v>
      </c>
      <c r="Q46" s="969">
        <v>418.1350000000001</v>
      </c>
      <c r="R46" s="969">
        <v>506.1</v>
      </c>
      <c r="S46" s="969">
        <v>445.5</v>
      </c>
      <c r="T46" s="969">
        <v>397.8</v>
      </c>
      <c r="U46" s="969">
        <v>451.24199999999996</v>
      </c>
      <c r="V46" s="969">
        <v>396.28596707589691</v>
      </c>
      <c r="W46" s="969">
        <v>405.84045540199418</v>
      </c>
      <c r="X46" s="969">
        <v>355.79955448073804</v>
      </c>
      <c r="Y46" s="969">
        <v>376.59470188503172</v>
      </c>
    </row>
    <row r="47" spans="1:25" ht="11.1" customHeight="1">
      <c r="A47" s="967"/>
      <c r="B47" s="967"/>
      <c r="C47" s="967"/>
      <c r="D47" s="967"/>
      <c r="E47" s="967"/>
      <c r="F47" s="967"/>
      <c r="G47" s="967"/>
      <c r="H47" s="967"/>
      <c r="I47" s="967"/>
      <c r="J47" s="967"/>
      <c r="K47" s="967"/>
      <c r="L47" s="967"/>
      <c r="M47" s="967"/>
      <c r="N47" s="947"/>
      <c r="O47" s="974"/>
      <c r="P47" s="969">
        <f t="shared" ref="P47:X47" si="5">SUM(P44:P46)</f>
        <v>57227.659453999979</v>
      </c>
      <c r="Q47" s="969">
        <f t="shared" si="5"/>
        <v>52816.015948000007</v>
      </c>
      <c r="R47" s="969">
        <f t="shared" si="5"/>
        <v>61644.824000000001</v>
      </c>
      <c r="S47" s="969">
        <f t="shared" si="5"/>
        <v>47333.090031180858</v>
      </c>
      <c r="T47" s="969">
        <f t="shared" si="5"/>
        <v>44959.09514498456</v>
      </c>
      <c r="U47" s="969">
        <f t="shared" si="5"/>
        <v>42626.557620384425</v>
      </c>
      <c r="V47" s="969">
        <f t="shared" si="5"/>
        <v>49288.89302225189</v>
      </c>
      <c r="W47" s="969">
        <f t="shared" si="5"/>
        <v>54886.108595098136</v>
      </c>
      <c r="X47" s="969">
        <f t="shared" si="5"/>
        <v>55898.598244150569</v>
      </c>
      <c r="Y47" s="969">
        <f>SUM(Y44:Y46)</f>
        <v>50803.541216034238</v>
      </c>
    </row>
    <row r="48" spans="1:25" ht="11.1" customHeight="1">
      <c r="A48" s="967"/>
      <c r="B48" s="967"/>
      <c r="C48" s="967"/>
      <c r="D48" s="967"/>
      <c r="E48" s="967"/>
      <c r="F48" s="967"/>
      <c r="G48" s="967"/>
      <c r="H48" s="967"/>
      <c r="I48" s="967"/>
      <c r="J48" s="967"/>
      <c r="K48" s="967"/>
      <c r="L48" s="967"/>
      <c r="M48" s="967"/>
      <c r="N48" s="947"/>
      <c r="O48" s="974"/>
      <c r="P48" s="969">
        <f>'7.4'!C30</f>
        <v>52816.015948000007</v>
      </c>
      <c r="Q48" s="969">
        <f>'7.4'!D30</f>
        <v>61644.824000000001</v>
      </c>
      <c r="R48" s="969">
        <f>'7.4'!E30</f>
        <v>47333.090031180858</v>
      </c>
      <c r="S48" s="969">
        <f>'7.4'!F30</f>
        <v>44959.095144984552</v>
      </c>
      <c r="T48" s="969">
        <f>'7.4'!G30</f>
        <v>42626.557620384425</v>
      </c>
      <c r="U48" s="969">
        <f>'7.4'!H30</f>
        <v>49288.89302225189</v>
      </c>
      <c r="V48" s="969">
        <f>'7.4'!I30</f>
        <v>54886.108595098136</v>
      </c>
      <c r="W48" s="969">
        <f>'7.4'!J30</f>
        <v>55898.598244150569</v>
      </c>
      <c r="X48" s="969">
        <f>'7.4'!K30</f>
        <v>50803.541216034224</v>
      </c>
      <c r="Y48" s="969">
        <f>'7.4'!L30</f>
        <v>43782.719568461034</v>
      </c>
    </row>
    <row r="49" spans="1:25" ht="11.1" customHeight="1">
      <c r="A49" s="967"/>
      <c r="B49" s="967"/>
      <c r="C49" s="967"/>
      <c r="D49" s="967"/>
      <c r="E49" s="967"/>
      <c r="F49" s="967"/>
      <c r="G49" s="967"/>
      <c r="H49" s="967"/>
      <c r="I49" s="967"/>
      <c r="J49" s="967"/>
      <c r="K49" s="967"/>
      <c r="L49" s="967"/>
      <c r="M49" s="967"/>
      <c r="N49" s="947"/>
      <c r="O49" s="974"/>
      <c r="P49" s="969">
        <f>P48-P47</f>
        <v>-4411.6435059999712</v>
      </c>
      <c r="Q49" s="969">
        <f t="shared" ref="Q49:Y49" si="6">Q48-Q47</f>
        <v>8828.808051999993</v>
      </c>
      <c r="R49" s="969">
        <f t="shared" si="6"/>
        <v>-14311.733968819142</v>
      </c>
      <c r="S49" s="969">
        <f t="shared" si="6"/>
        <v>-2373.9948861963057</v>
      </c>
      <c r="T49" s="969">
        <f t="shared" si="6"/>
        <v>-2332.5375246001349</v>
      </c>
      <c r="U49" s="969">
        <f t="shared" si="6"/>
        <v>6662.3354018674654</v>
      </c>
      <c r="V49" s="969">
        <f t="shared" si="6"/>
        <v>5597.2155728462458</v>
      </c>
      <c r="W49" s="969">
        <f t="shared" si="6"/>
        <v>1012.4896490524334</v>
      </c>
      <c r="X49" s="969">
        <f t="shared" si="6"/>
        <v>-5095.0570281163455</v>
      </c>
      <c r="Y49" s="969">
        <f t="shared" si="6"/>
        <v>-7020.8216475732042</v>
      </c>
    </row>
    <row r="50" spans="1:25" ht="11.1" customHeight="1">
      <c r="A50" s="967"/>
      <c r="B50" s="967"/>
      <c r="C50" s="967"/>
      <c r="D50" s="967"/>
      <c r="E50" s="967"/>
      <c r="F50" s="967"/>
      <c r="G50" s="967"/>
      <c r="H50" s="967"/>
      <c r="I50" s="967"/>
      <c r="J50" s="967"/>
      <c r="K50" s="967"/>
      <c r="L50" s="967"/>
      <c r="M50" s="967"/>
      <c r="N50" s="947"/>
      <c r="O50" s="974"/>
      <c r="P50" s="964"/>
      <c r="Q50" s="964"/>
      <c r="R50" s="964"/>
      <c r="S50" s="964"/>
      <c r="T50" s="964"/>
      <c r="U50" s="964"/>
      <c r="V50" s="964"/>
      <c r="W50" s="964"/>
      <c r="X50" s="964"/>
      <c r="Y50" s="964"/>
    </row>
    <row r="51" spans="1:25" ht="11.1" customHeight="1">
      <c r="A51" s="967"/>
      <c r="B51" s="967"/>
      <c r="C51" s="967"/>
      <c r="D51" s="967"/>
      <c r="E51" s="967"/>
      <c r="F51" s="967"/>
      <c r="G51" s="967"/>
      <c r="H51" s="967"/>
      <c r="I51" s="967"/>
      <c r="J51" s="967"/>
      <c r="K51" s="967"/>
      <c r="L51" s="967"/>
      <c r="M51" s="967"/>
      <c r="N51" s="947"/>
      <c r="O51" s="964"/>
      <c r="P51" s="966">
        <f>P43</f>
        <v>40597</v>
      </c>
      <c r="Q51" s="966">
        <f t="shared" ref="Q51:Y51" si="7">Q43</f>
        <v>40945</v>
      </c>
      <c r="R51" s="966">
        <f t="shared" si="7"/>
        <v>41299</v>
      </c>
      <c r="S51" s="966">
        <f t="shared" si="7"/>
        <v>41666</v>
      </c>
      <c r="T51" s="966">
        <f t="shared" si="7"/>
        <v>42040</v>
      </c>
      <c r="U51" s="966">
        <f t="shared" si="7"/>
        <v>42388</v>
      </c>
      <c r="V51" s="966">
        <f t="shared" si="7"/>
        <v>42754</v>
      </c>
      <c r="W51" s="966">
        <f t="shared" si="7"/>
        <v>43158</v>
      </c>
      <c r="X51" s="966">
        <f t="shared" si="7"/>
        <v>43488</v>
      </c>
      <c r="Y51" s="966">
        <f t="shared" si="7"/>
        <v>43851</v>
      </c>
    </row>
    <row r="52" spans="1:25" ht="11.1" customHeight="1">
      <c r="A52" s="967"/>
      <c r="B52" s="967"/>
      <c r="C52" s="967"/>
      <c r="D52" s="967"/>
      <c r="E52" s="967"/>
      <c r="F52" s="967"/>
      <c r="G52" s="967"/>
      <c r="H52" s="967"/>
      <c r="I52" s="967"/>
      <c r="J52" s="967"/>
      <c r="K52" s="967"/>
      <c r="L52" s="967"/>
      <c r="M52" s="967"/>
      <c r="N52" s="947"/>
      <c r="O52" s="974" t="str">
        <f>O44</f>
        <v>Tok plynu ze zahraničí pro ČR</v>
      </c>
      <c r="P52" s="976">
        <f>P44/P$47</f>
        <v>0.45301787249990194</v>
      </c>
      <c r="Q52" s="976">
        <f t="shared" ref="Q52:X52" si="8">Q44/Q$47</f>
        <v>0.66202140241749996</v>
      </c>
      <c r="R52" s="976">
        <f t="shared" si="8"/>
        <v>0.32553948081675116</v>
      </c>
      <c r="S52" s="976">
        <f t="shared" si="8"/>
        <v>0.46520499753291761</v>
      </c>
      <c r="T52" s="976">
        <f t="shared" si="8"/>
        <v>0.45186174409141416</v>
      </c>
      <c r="U52" s="976">
        <f t="shared" si="8"/>
        <v>0.29742622452290635</v>
      </c>
      <c r="V52" s="976">
        <f t="shared" si="8"/>
        <v>0.2910969830200596</v>
      </c>
      <c r="W52" s="976">
        <f t="shared" si="8"/>
        <v>0.36273001765467117</v>
      </c>
      <c r="X52" s="976">
        <f t="shared" si="8"/>
        <v>0.23631194886093809</v>
      </c>
      <c r="Y52" s="976">
        <f>Y44/Y$47</f>
        <v>0.42664243466769042</v>
      </c>
    </row>
    <row r="53" spans="1:25" ht="11.1" customHeight="1">
      <c r="A53" s="967"/>
      <c r="B53" s="967"/>
      <c r="C53" s="967"/>
      <c r="D53" s="967"/>
      <c r="E53" s="967"/>
      <c r="F53" s="967"/>
      <c r="G53" s="967"/>
      <c r="H53" s="967"/>
      <c r="I53" s="967"/>
      <c r="J53" s="967"/>
      <c r="K53" s="967"/>
      <c r="L53" s="967"/>
      <c r="M53" s="967"/>
      <c r="N53" s="947"/>
      <c r="O53" s="974" t="str">
        <f t="shared" ref="O53:O54" si="9">O45</f>
        <v>Tok plynu ze zásobníků plynu pro ČR</v>
      </c>
      <c r="P53" s="976">
        <f>P45/P$47</f>
        <v>0.54092724209492915</v>
      </c>
      <c r="Q53" s="976">
        <f t="shared" ref="Q53:Y53" si="10">Q45/Q$47</f>
        <v>0.33006177552587851</v>
      </c>
      <c r="R53" s="976">
        <f t="shared" si="10"/>
        <v>0.6662505841528561</v>
      </c>
      <c r="S53" s="976">
        <f t="shared" si="10"/>
        <v>0.52538298225655899</v>
      </c>
      <c r="T53" s="976">
        <f t="shared" si="10"/>
        <v>0.53929021306614922</v>
      </c>
      <c r="U53" s="976">
        <f t="shared" si="10"/>
        <v>0.6919878397320921</v>
      </c>
      <c r="V53" s="976">
        <f t="shared" si="10"/>
        <v>0.70086295069366789</v>
      </c>
      <c r="W53" s="976">
        <f t="shared" si="10"/>
        <v>0.62987575335387436</v>
      </c>
      <c r="X53" s="976">
        <f t="shared" si="10"/>
        <v>0.75732296210898109</v>
      </c>
      <c r="Y53" s="976">
        <f t="shared" si="10"/>
        <v>0.56594480053539076</v>
      </c>
    </row>
    <row r="54" spans="1:25" ht="11.1" customHeight="1">
      <c r="A54" s="967"/>
      <c r="B54" s="967"/>
      <c r="C54" s="967"/>
      <c r="D54" s="967"/>
      <c r="E54" s="967"/>
      <c r="F54" s="967"/>
      <c r="G54" s="967"/>
      <c r="H54" s="967"/>
      <c r="I54" s="967"/>
      <c r="J54" s="967"/>
      <c r="K54" s="967"/>
      <c r="L54" s="967"/>
      <c r="M54" s="967"/>
      <c r="N54" s="947"/>
      <c r="O54" s="974" t="str">
        <f t="shared" si="9"/>
        <v>Výroba plynu v ČR</v>
      </c>
      <c r="P54" s="976">
        <f>P46/P$47</f>
        <v>6.0548854051688909E-3</v>
      </c>
      <c r="Q54" s="976">
        <f t="shared" ref="Q54:Y54" si="11">Q46/Q$47</f>
        <v>7.9168220566215135E-3</v>
      </c>
      <c r="R54" s="976">
        <f t="shared" si="11"/>
        <v>8.20993503039282E-3</v>
      </c>
      <c r="S54" s="976">
        <f t="shared" si="11"/>
        <v>9.4120202105234443E-3</v>
      </c>
      <c r="T54" s="976">
        <f t="shared" si="11"/>
        <v>8.8480428424364509E-3</v>
      </c>
      <c r="U54" s="976">
        <f t="shared" si="11"/>
        <v>1.058593574500165E-2</v>
      </c>
      <c r="V54" s="976">
        <f t="shared" si="11"/>
        <v>8.0400662862724522E-3</v>
      </c>
      <c r="W54" s="976">
        <f t="shared" si="11"/>
        <v>7.3942289914544915E-3</v>
      </c>
      <c r="X54" s="976">
        <f t="shared" si="11"/>
        <v>6.365089030080825E-3</v>
      </c>
      <c r="Y54" s="976">
        <f t="shared" si="11"/>
        <v>7.4127647969187962E-3</v>
      </c>
    </row>
    <row r="55" spans="1:25" ht="11.1" customHeight="1">
      <c r="A55" s="967"/>
      <c r="B55" s="967"/>
      <c r="C55" s="967"/>
      <c r="D55" s="967"/>
      <c r="E55" s="967"/>
      <c r="F55" s="967"/>
      <c r="G55" s="967"/>
      <c r="H55" s="967"/>
      <c r="I55" s="967"/>
      <c r="J55" s="967"/>
      <c r="K55" s="967"/>
      <c r="L55" s="967"/>
      <c r="M55" s="967"/>
      <c r="N55" s="947"/>
      <c r="O55" s="974"/>
      <c r="P55" s="977">
        <f>SUM(P52:P54)</f>
        <v>0.99999999999999989</v>
      </c>
      <c r="Q55" s="977">
        <f t="shared" ref="Q55:Y55" si="12">SUM(Q52:Q54)</f>
        <v>1</v>
      </c>
      <c r="R55" s="977">
        <f t="shared" si="12"/>
        <v>1</v>
      </c>
      <c r="S55" s="977">
        <f t="shared" si="12"/>
        <v>1</v>
      </c>
      <c r="T55" s="977">
        <f t="shared" si="12"/>
        <v>0.99999999999999978</v>
      </c>
      <c r="U55" s="977">
        <f t="shared" si="12"/>
        <v>1</v>
      </c>
      <c r="V55" s="977">
        <f t="shared" si="12"/>
        <v>0.99999999999999989</v>
      </c>
      <c r="W55" s="977">
        <f t="shared" si="12"/>
        <v>1</v>
      </c>
      <c r="X55" s="977">
        <f t="shared" si="12"/>
        <v>1</v>
      </c>
      <c r="Y55" s="977">
        <f t="shared" si="12"/>
        <v>0.99999999999999989</v>
      </c>
    </row>
    <row r="56" spans="1:25" ht="11.1" customHeight="1">
      <c r="A56" s="967"/>
      <c r="B56" s="967"/>
      <c r="C56" s="967"/>
      <c r="D56" s="967"/>
      <c r="E56" s="967"/>
      <c r="F56" s="967"/>
      <c r="G56" s="967"/>
      <c r="H56" s="967"/>
      <c r="I56" s="967"/>
      <c r="J56" s="967"/>
      <c r="K56" s="967"/>
      <c r="L56" s="967"/>
      <c r="M56" s="967"/>
      <c r="N56" s="947"/>
      <c r="O56" s="978"/>
      <c r="P56" s="979"/>
      <c r="Q56" s="979"/>
      <c r="R56" s="979"/>
      <c r="S56" s="979"/>
      <c r="T56" s="979"/>
      <c r="U56" s="979"/>
      <c r="V56" s="979"/>
      <c r="W56" s="979"/>
      <c r="X56" s="979"/>
      <c r="Y56" s="979"/>
    </row>
    <row r="57" spans="1:25" ht="11.1" customHeight="1">
      <c r="A57" s="967"/>
      <c r="B57" s="967"/>
      <c r="C57" s="967"/>
      <c r="D57" s="967"/>
      <c r="E57" s="967"/>
      <c r="F57" s="967"/>
      <c r="G57" s="967"/>
      <c r="H57" s="967"/>
      <c r="I57" s="967"/>
      <c r="J57" s="967"/>
      <c r="K57" s="967"/>
      <c r="L57" s="967"/>
      <c r="M57" s="967"/>
      <c r="N57" s="947"/>
      <c r="O57" s="947"/>
    </row>
    <row r="58" spans="1:25" ht="11.1" customHeight="1">
      <c r="A58" s="967"/>
      <c r="B58" s="967"/>
      <c r="C58" s="967"/>
      <c r="D58" s="967"/>
      <c r="E58" s="967"/>
      <c r="F58" s="967"/>
      <c r="G58" s="967"/>
      <c r="H58" s="967"/>
      <c r="I58" s="967"/>
      <c r="J58" s="967"/>
      <c r="K58" s="967"/>
      <c r="L58" s="967"/>
      <c r="M58" s="967"/>
    </row>
    <row r="59" spans="1:25" ht="11.1" customHeight="1">
      <c r="A59" s="967"/>
      <c r="B59" s="967"/>
      <c r="C59" s="967"/>
      <c r="D59" s="967"/>
      <c r="E59" s="967"/>
      <c r="F59" s="967"/>
      <c r="G59" s="967"/>
      <c r="H59" s="967"/>
      <c r="I59" s="967"/>
      <c r="J59" s="967"/>
      <c r="K59" s="967"/>
      <c r="L59" s="967"/>
      <c r="M59" s="967"/>
    </row>
    <row r="60" spans="1:25" ht="11.1" customHeight="1">
      <c r="A60" s="967"/>
      <c r="B60" s="967"/>
      <c r="C60" s="967"/>
      <c r="D60" s="967"/>
      <c r="E60" s="967"/>
      <c r="F60" s="967"/>
      <c r="G60" s="967"/>
      <c r="H60" s="967"/>
      <c r="I60" s="967"/>
      <c r="J60" s="967"/>
      <c r="K60" s="967"/>
      <c r="L60" s="967"/>
      <c r="M60" s="967"/>
    </row>
    <row r="61" spans="1:25" ht="11.1" customHeight="1"/>
    <row r="62" spans="1:25">
      <c r="H62" s="945"/>
      <c r="N62" s="946"/>
      <c r="O62" s="946"/>
    </row>
    <row r="63" spans="1:25">
      <c r="H63" s="945"/>
    </row>
  </sheetData>
  <mergeCells count="4">
    <mergeCell ref="A3:L3"/>
    <mergeCell ref="A19:M19"/>
    <mergeCell ref="A39:M39"/>
    <mergeCell ref="A4:B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29"/>
  <dimension ref="A1:AB63"/>
  <sheetViews>
    <sheetView showGridLines="0" zoomScaleNormal="100" zoomScaleSheetLayoutView="100" workbookViewId="0"/>
  </sheetViews>
  <sheetFormatPr defaultRowHeight="11.25"/>
  <cols>
    <col min="1" max="1" width="7.85546875" style="399" customWidth="1"/>
    <col min="2" max="8" width="9.7109375" style="399" customWidth="1"/>
    <col min="9" max="9" width="1.7109375" style="399" customWidth="1"/>
    <col min="10" max="10" width="8.140625" style="399" customWidth="1"/>
    <col min="11" max="15" width="9.7109375" style="399" customWidth="1"/>
    <col min="16" max="16" width="9.5703125" style="399" customWidth="1"/>
    <col min="17" max="17" width="9.140625" style="399"/>
    <col min="18" max="18" width="9.140625" style="695"/>
    <col min="19" max="245" width="9.140625" style="399"/>
    <col min="246" max="258" width="10.7109375" style="399" customWidth="1"/>
    <col min="259" max="501" width="9.140625" style="399"/>
    <col min="502" max="514" width="10.7109375" style="399" customWidth="1"/>
    <col min="515" max="757" width="9.140625" style="399"/>
    <col min="758" max="770" width="10.7109375" style="399" customWidth="1"/>
    <col min="771" max="1013" width="9.140625" style="399"/>
    <col min="1014" max="1026" width="10.7109375" style="399" customWidth="1"/>
    <col min="1027" max="1269" width="9.140625" style="399"/>
    <col min="1270" max="1282" width="10.7109375" style="399" customWidth="1"/>
    <col min="1283" max="1525" width="9.140625" style="399"/>
    <col min="1526" max="1538" width="10.7109375" style="399" customWidth="1"/>
    <col min="1539" max="1781" width="9.140625" style="399"/>
    <col min="1782" max="1794" width="10.7109375" style="399" customWidth="1"/>
    <col min="1795" max="2037" width="9.140625" style="399"/>
    <col min="2038" max="2050" width="10.7109375" style="399" customWidth="1"/>
    <col min="2051" max="2293" width="9.140625" style="399"/>
    <col min="2294" max="2306" width="10.7109375" style="399" customWidth="1"/>
    <col min="2307" max="2549" width="9.140625" style="399"/>
    <col min="2550" max="2562" width="10.7109375" style="399" customWidth="1"/>
    <col min="2563" max="2805" width="9.140625" style="399"/>
    <col min="2806" max="2818" width="10.7109375" style="399" customWidth="1"/>
    <col min="2819" max="3061" width="9.140625" style="399"/>
    <col min="3062" max="3074" width="10.7109375" style="399" customWidth="1"/>
    <col min="3075" max="3317" width="9.140625" style="399"/>
    <col min="3318" max="3330" width="10.7109375" style="399" customWidth="1"/>
    <col min="3331" max="3573" width="9.140625" style="399"/>
    <col min="3574" max="3586" width="10.7109375" style="399" customWidth="1"/>
    <col min="3587" max="3829" width="9.140625" style="399"/>
    <col min="3830" max="3842" width="10.7109375" style="399" customWidth="1"/>
    <col min="3843" max="4085" width="9.140625" style="399"/>
    <col min="4086" max="4098" width="10.7109375" style="399" customWidth="1"/>
    <col min="4099" max="4341" width="9.140625" style="399"/>
    <col min="4342" max="4354" width="10.7109375" style="399" customWidth="1"/>
    <col min="4355" max="4597" width="9.140625" style="399"/>
    <col min="4598" max="4610" width="10.7109375" style="399" customWidth="1"/>
    <col min="4611" max="4853" width="9.140625" style="399"/>
    <col min="4854" max="4866" width="10.7109375" style="399" customWidth="1"/>
    <col min="4867" max="5109" width="9.140625" style="399"/>
    <col min="5110" max="5122" width="10.7109375" style="399" customWidth="1"/>
    <col min="5123" max="5365" width="9.140625" style="399"/>
    <col min="5366" max="5378" width="10.7109375" style="399" customWidth="1"/>
    <col min="5379" max="5621" width="9.140625" style="399"/>
    <col min="5622" max="5634" width="10.7109375" style="399" customWidth="1"/>
    <col min="5635" max="5877" width="9.140625" style="399"/>
    <col min="5878" max="5890" width="10.7109375" style="399" customWidth="1"/>
    <col min="5891" max="6133" width="9.140625" style="399"/>
    <col min="6134" max="6146" width="10.7109375" style="399" customWidth="1"/>
    <col min="6147" max="6389" width="9.140625" style="399"/>
    <col min="6390" max="6402" width="10.7109375" style="399" customWidth="1"/>
    <col min="6403" max="6645" width="9.140625" style="399"/>
    <col min="6646" max="6658" width="10.7109375" style="399" customWidth="1"/>
    <col min="6659" max="6901" width="9.140625" style="399"/>
    <col min="6902" max="6914" width="10.7109375" style="399" customWidth="1"/>
    <col min="6915" max="7157" width="9.140625" style="399"/>
    <col min="7158" max="7170" width="10.7109375" style="399" customWidth="1"/>
    <col min="7171" max="7413" width="9.140625" style="399"/>
    <col min="7414" max="7426" width="10.7109375" style="399" customWidth="1"/>
    <col min="7427" max="7669" width="9.140625" style="399"/>
    <col min="7670" max="7682" width="10.7109375" style="399" customWidth="1"/>
    <col min="7683" max="7925" width="9.140625" style="399"/>
    <col min="7926" max="7938" width="10.7109375" style="399" customWidth="1"/>
    <col min="7939" max="8181" width="9.140625" style="399"/>
    <col min="8182" max="8194" width="10.7109375" style="399" customWidth="1"/>
    <col min="8195" max="8437" width="9.140625" style="399"/>
    <col min="8438" max="8450" width="10.7109375" style="399" customWidth="1"/>
    <col min="8451" max="8693" width="9.140625" style="399"/>
    <col min="8694" max="8706" width="10.7109375" style="399" customWidth="1"/>
    <col min="8707" max="8949" width="9.140625" style="399"/>
    <col min="8950" max="8962" width="10.7109375" style="399" customWidth="1"/>
    <col min="8963" max="9205" width="9.140625" style="399"/>
    <col min="9206" max="9218" width="10.7109375" style="399" customWidth="1"/>
    <col min="9219" max="9461" width="9.140625" style="399"/>
    <col min="9462" max="9474" width="10.7109375" style="399" customWidth="1"/>
    <col min="9475" max="9717" width="9.140625" style="399"/>
    <col min="9718" max="9730" width="10.7109375" style="399" customWidth="1"/>
    <col min="9731" max="9973" width="9.140625" style="399"/>
    <col min="9974" max="9986" width="10.7109375" style="399" customWidth="1"/>
    <col min="9987" max="10229" width="9.140625" style="399"/>
    <col min="10230" max="10242" width="10.7109375" style="399" customWidth="1"/>
    <col min="10243" max="10485" width="9.140625" style="399"/>
    <col min="10486" max="10498" width="10.7109375" style="399" customWidth="1"/>
    <col min="10499" max="10741" width="9.140625" style="399"/>
    <col min="10742" max="10754" width="10.7109375" style="399" customWidth="1"/>
    <col min="10755" max="10997" width="9.140625" style="399"/>
    <col min="10998" max="11010" width="10.7109375" style="399" customWidth="1"/>
    <col min="11011" max="11253" width="9.140625" style="399"/>
    <col min="11254" max="11266" width="10.7109375" style="399" customWidth="1"/>
    <col min="11267" max="11509" width="9.140625" style="399"/>
    <col min="11510" max="11522" width="10.7109375" style="399" customWidth="1"/>
    <col min="11523" max="11765" width="9.140625" style="399"/>
    <col min="11766" max="11778" width="10.7109375" style="399" customWidth="1"/>
    <col min="11779" max="12021" width="9.140625" style="399"/>
    <col min="12022" max="12034" width="10.7109375" style="399" customWidth="1"/>
    <col min="12035" max="12277" width="9.140625" style="399"/>
    <col min="12278" max="12290" width="10.7109375" style="399" customWidth="1"/>
    <col min="12291" max="12533" width="9.140625" style="399"/>
    <col min="12534" max="12546" width="10.7109375" style="399" customWidth="1"/>
    <col min="12547" max="12789" width="9.140625" style="399"/>
    <col min="12790" max="12802" width="10.7109375" style="399" customWidth="1"/>
    <col min="12803" max="13045" width="9.140625" style="399"/>
    <col min="13046" max="13058" width="10.7109375" style="399" customWidth="1"/>
    <col min="13059" max="13301" width="9.140625" style="399"/>
    <col min="13302" max="13314" width="10.7109375" style="399" customWidth="1"/>
    <col min="13315" max="13557" width="9.140625" style="399"/>
    <col min="13558" max="13570" width="10.7109375" style="399" customWidth="1"/>
    <col min="13571" max="13813" width="9.140625" style="399"/>
    <col min="13814" max="13826" width="10.7109375" style="399" customWidth="1"/>
    <col min="13827" max="14069" width="9.140625" style="399"/>
    <col min="14070" max="14082" width="10.7109375" style="399" customWidth="1"/>
    <col min="14083" max="14325" width="9.140625" style="399"/>
    <col min="14326" max="14338" width="10.7109375" style="399" customWidth="1"/>
    <col min="14339" max="14581" width="9.140625" style="399"/>
    <col min="14582" max="14594" width="10.7109375" style="399" customWidth="1"/>
    <col min="14595" max="14837" width="9.140625" style="399"/>
    <col min="14838" max="14850" width="10.7109375" style="399" customWidth="1"/>
    <col min="14851" max="15093" width="9.140625" style="399"/>
    <col min="15094" max="15106" width="10.7109375" style="399" customWidth="1"/>
    <col min="15107" max="15349" width="9.140625" style="399"/>
    <col min="15350" max="15362" width="10.7109375" style="399" customWidth="1"/>
    <col min="15363" max="15605" width="9.140625" style="399"/>
    <col min="15606" max="15618" width="10.7109375" style="399" customWidth="1"/>
    <col min="15619" max="15861" width="9.140625" style="399"/>
    <col min="15862" max="15874" width="10.7109375" style="399" customWidth="1"/>
    <col min="15875" max="16117" width="9.140625" style="399"/>
    <col min="16118" max="16130" width="10.7109375" style="399" customWidth="1"/>
    <col min="16131" max="16384" width="9.140625" style="399"/>
  </cols>
  <sheetData>
    <row r="1" spans="1:28" ht="18" customHeight="1">
      <c r="A1" s="316" t="s">
        <v>432</v>
      </c>
    </row>
    <row r="2" spans="1:28" ht="5.0999999999999996" customHeight="1"/>
    <row r="3" spans="1:28" ht="18" customHeight="1">
      <c r="A3" s="1590" t="s">
        <v>455</v>
      </c>
      <c r="B3" s="1590"/>
      <c r="C3" s="1590"/>
      <c r="D3" s="1590"/>
      <c r="E3" s="1590"/>
      <c r="F3" s="1590"/>
      <c r="G3" s="1590"/>
      <c r="H3" s="1590"/>
      <c r="I3" s="1590"/>
      <c r="J3" s="1590"/>
      <c r="K3" s="1590"/>
      <c r="L3" s="1590"/>
      <c r="M3" s="1590"/>
      <c r="N3" s="1590"/>
      <c r="O3" s="1590"/>
      <c r="P3" s="1590"/>
    </row>
    <row r="4" spans="1:28" ht="5.0999999999999996" customHeight="1">
      <c r="A4" s="1015"/>
      <c r="B4" s="1015"/>
      <c r="C4" s="1015"/>
      <c r="D4" s="1015"/>
      <c r="E4" s="437"/>
      <c r="F4" s="1016"/>
      <c r="G4" s="437"/>
      <c r="H4" s="437"/>
    </row>
    <row r="5" spans="1:28" ht="16.5" customHeight="1">
      <c r="A5" s="1685">
        <v>2020</v>
      </c>
      <c r="B5" s="1686"/>
      <c r="C5" s="1686"/>
      <c r="D5" s="1686"/>
      <c r="E5" s="1686"/>
      <c r="F5" s="1686"/>
      <c r="G5" s="1686"/>
      <c r="H5" s="1687"/>
      <c r="I5" s="1012"/>
      <c r="J5" s="1678" t="s">
        <v>398</v>
      </c>
      <c r="K5" s="1678"/>
      <c r="L5" s="1678"/>
      <c r="M5" s="1678"/>
      <c r="N5" s="1678"/>
      <c r="O5" s="1678"/>
      <c r="P5" s="1678"/>
    </row>
    <row r="6" spans="1:28" ht="27" customHeight="1">
      <c r="A6" s="81"/>
      <c r="B6" s="1663" t="s">
        <v>228</v>
      </c>
      <c r="C6" s="1776" t="s">
        <v>267</v>
      </c>
      <c r="D6" s="1777"/>
      <c r="E6" s="1777"/>
      <c r="F6" s="1778"/>
      <c r="G6" s="1663" t="s">
        <v>251</v>
      </c>
      <c r="H6" s="1663" t="s">
        <v>229</v>
      </c>
      <c r="I6" s="1013"/>
      <c r="J6" s="1013"/>
      <c r="K6" s="1013"/>
      <c r="L6" s="1013"/>
      <c r="M6" s="1013"/>
      <c r="N6" s="1013"/>
      <c r="O6" s="1013"/>
    </row>
    <row r="7" spans="1:28" ht="26.25" customHeight="1">
      <c r="A7" s="154"/>
      <c r="B7" s="1775"/>
      <c r="C7" s="1776" t="s">
        <v>230</v>
      </c>
      <c r="D7" s="1778"/>
      <c r="E7" s="1606" t="s">
        <v>231</v>
      </c>
      <c r="F7" s="1584"/>
      <c r="G7" s="1667"/>
      <c r="H7" s="1775"/>
      <c r="I7" s="1013"/>
      <c r="J7" s="1013"/>
      <c r="K7" s="1013"/>
      <c r="L7" s="1013"/>
      <c r="M7" s="1013"/>
      <c r="N7" s="1013"/>
      <c r="O7" s="1013"/>
    </row>
    <row r="8" spans="1:28" ht="14.1" customHeight="1">
      <c r="A8" s="51" t="str">
        <f>'6.1'!A8</f>
        <v>Období</v>
      </c>
      <c r="B8" s="1667"/>
      <c r="C8" s="155" t="s">
        <v>397</v>
      </c>
      <c r="D8" s="155" t="s">
        <v>3</v>
      </c>
      <c r="E8" s="155" t="s">
        <v>397</v>
      </c>
      <c r="F8" s="155" t="s">
        <v>3</v>
      </c>
      <c r="G8" s="155" t="s">
        <v>25</v>
      </c>
      <c r="H8" s="1667"/>
      <c r="I8" s="740"/>
      <c r="J8" s="740"/>
      <c r="K8" s="740"/>
      <c r="L8" s="740"/>
      <c r="M8" s="740"/>
      <c r="N8" s="740"/>
      <c r="O8" s="740"/>
      <c r="R8" s="686">
        <f>'6.1'!C8</f>
        <v>2019</v>
      </c>
      <c r="T8" s="695"/>
      <c r="U8" s="1014" t="str">
        <f>'8.8'!G6</f>
        <v>VO</v>
      </c>
      <c r="V8" s="1014" t="str">
        <f>'8.8'!H6</f>
        <v>SO</v>
      </c>
      <c r="W8" s="1014" t="str">
        <f>'8.8'!I6</f>
        <v>MO</v>
      </c>
      <c r="X8" s="1014" t="str">
        <f>'8.8'!J6</f>
        <v>DOM</v>
      </c>
      <c r="Y8" s="1014" t="str">
        <f>'8.8'!K6</f>
        <v>OP</v>
      </c>
      <c r="Z8" s="715"/>
    </row>
    <row r="9" spans="1:28" ht="11.1" customHeight="1">
      <c r="A9" s="462" t="str">
        <f>'6.1'!A9</f>
        <v>leden</v>
      </c>
      <c r="B9" s="985">
        <v>2833627</v>
      </c>
      <c r="C9" s="985">
        <v>1216732.1244530992</v>
      </c>
      <c r="D9" s="985">
        <v>12975854.63369859</v>
      </c>
      <c r="E9" s="986">
        <f>C9/B9</f>
        <v>0.42939036240588446</v>
      </c>
      <c r="F9" s="987">
        <f>D9/B9</f>
        <v>4.5792387754981831</v>
      </c>
      <c r="G9" s="1002">
        <v>0.39032258064516134</v>
      </c>
      <c r="H9" s="989">
        <f t="shared" ref="H9:H27" si="0">(C9-R9)/R9</f>
        <v>-5.2255509589580883E-2</v>
      </c>
      <c r="I9" s="403"/>
      <c r="J9" s="403"/>
      <c r="K9" s="403"/>
      <c r="L9" s="403"/>
      <c r="M9" s="403"/>
      <c r="N9" s="403"/>
      <c r="O9" s="403"/>
      <c r="R9" s="686">
        <v>1283818.7262119513</v>
      </c>
      <c r="T9" s="984" t="str">
        <f>A9</f>
        <v>leden</v>
      </c>
      <c r="U9" s="984">
        <f>'8.8'!G7</f>
        <v>459290.43916863576</v>
      </c>
      <c r="V9" s="984">
        <f>'8.8'!H7</f>
        <v>125886.70626186382</v>
      </c>
      <c r="W9" s="984">
        <f>'8.8'!I7</f>
        <v>216011.48761225402</v>
      </c>
      <c r="X9" s="984">
        <f>'8.8'!J7</f>
        <v>398803.83835636597</v>
      </c>
      <c r="Y9" s="984">
        <f>'8.8'!K7</f>
        <v>16739.653053979539</v>
      </c>
      <c r="Z9" s="686">
        <f>SUM(U9:Y9)</f>
        <v>1216732.1244530992</v>
      </c>
      <c r="AA9" s="413"/>
      <c r="AB9" s="400"/>
    </row>
    <row r="10" spans="1:28" ht="11.1" customHeight="1">
      <c r="A10" s="498" t="str">
        <f>'6.1'!A10</f>
        <v>únor</v>
      </c>
      <c r="B10" s="1003">
        <v>2832484</v>
      </c>
      <c r="C10" s="1003">
        <v>975541.25988720066</v>
      </c>
      <c r="D10" s="1003">
        <v>10404805.657233</v>
      </c>
      <c r="E10" s="1004">
        <f t="shared" ref="E10:E26" si="1">C10/B10</f>
        <v>0.34441192249883873</v>
      </c>
      <c r="F10" s="1005">
        <f t="shared" ref="F10:F27" si="2">D10/B10</f>
        <v>3.6733855009359275</v>
      </c>
      <c r="G10" s="1006">
        <v>3.9928571428571429</v>
      </c>
      <c r="H10" s="1007">
        <f t="shared" si="0"/>
        <v>-2.7806012896103828E-2</v>
      </c>
      <c r="I10" s="403"/>
      <c r="J10" s="403"/>
      <c r="K10" s="403"/>
      <c r="L10" s="403"/>
      <c r="M10" s="403"/>
      <c r="N10" s="403"/>
      <c r="O10" s="403"/>
      <c r="R10" s="686">
        <v>1003443.0091398485</v>
      </c>
      <c r="T10" s="984" t="str">
        <f t="shared" ref="T10:T19" si="3">A10</f>
        <v>únor</v>
      </c>
      <c r="U10" s="984">
        <f>'8.8'!G8</f>
        <v>389751.77173847542</v>
      </c>
      <c r="V10" s="984">
        <f>'8.8'!H8</f>
        <v>99389.408278500967</v>
      </c>
      <c r="W10" s="984">
        <f>'8.8'!I8</f>
        <v>162807.98502294839</v>
      </c>
      <c r="X10" s="984">
        <f>'8.8'!J8</f>
        <v>308216.32022621948</v>
      </c>
      <c r="Y10" s="984">
        <f>'8.8'!K8</f>
        <v>15375.774621056358</v>
      </c>
      <c r="Z10" s="686">
        <f t="shared" ref="Z10:Z32" si="4">SUM(U10:Y10)</f>
        <v>975541.25988720066</v>
      </c>
      <c r="AA10" s="413"/>
      <c r="AB10" s="400"/>
    </row>
    <row r="11" spans="1:28" ht="11.1" customHeight="1">
      <c r="A11" s="473" t="str">
        <f>'6.1'!A11</f>
        <v>březen</v>
      </c>
      <c r="B11" s="992">
        <v>2831462</v>
      </c>
      <c r="C11" s="992">
        <v>919136.79822659749</v>
      </c>
      <c r="D11" s="992">
        <v>9804544.6560620219</v>
      </c>
      <c r="E11" s="993">
        <f t="shared" si="1"/>
        <v>0.32461562197430072</v>
      </c>
      <c r="F11" s="994">
        <f t="shared" si="2"/>
        <v>3.4627145467825531</v>
      </c>
      <c r="G11" s="1008">
        <v>4.1483870967741927</v>
      </c>
      <c r="H11" s="996">
        <f t="shared" si="0"/>
        <v>8.8639967491121255E-2</v>
      </c>
      <c r="I11" s="403"/>
      <c r="J11" s="403"/>
      <c r="K11" s="403"/>
      <c r="L11" s="403"/>
      <c r="M11" s="403"/>
      <c r="N11" s="403"/>
      <c r="O11" s="403"/>
      <c r="R11" s="686">
        <v>844298.2305204533</v>
      </c>
      <c r="T11" s="984" t="str">
        <f t="shared" si="3"/>
        <v>březen</v>
      </c>
      <c r="U11" s="984">
        <f>'8.8'!G9</f>
        <v>381906.30234116694</v>
      </c>
      <c r="V11" s="984">
        <f>'8.8'!H9</f>
        <v>92594.240813680211</v>
      </c>
      <c r="W11" s="984">
        <f>'8.8'!I9</f>
        <v>152461.65449460311</v>
      </c>
      <c r="X11" s="984">
        <f>'8.8'!J9</f>
        <v>276880.51365224295</v>
      </c>
      <c r="Y11" s="984">
        <f>'8.8'!K9</f>
        <v>15294.086924904204</v>
      </c>
      <c r="Z11" s="686">
        <f t="shared" si="4"/>
        <v>919136.79822659749</v>
      </c>
      <c r="AA11" s="413"/>
      <c r="AB11" s="400"/>
    </row>
    <row r="12" spans="1:28" ht="11.1" customHeight="1">
      <c r="A12" s="462" t="str">
        <f>'6.1'!A12</f>
        <v>duben</v>
      </c>
      <c r="B12" s="985">
        <v>2830399</v>
      </c>
      <c r="C12" s="985">
        <v>574977.91279910633</v>
      </c>
      <c r="D12" s="985">
        <v>6139293.8281569984</v>
      </c>
      <c r="E12" s="986">
        <f t="shared" si="1"/>
        <v>0.20314376623193631</v>
      </c>
      <c r="F12" s="987">
        <f t="shared" si="2"/>
        <v>2.1690559628366879</v>
      </c>
      <c r="G12" s="1002">
        <v>9.4466666666666654</v>
      </c>
      <c r="H12" s="989">
        <f t="shared" si="0"/>
        <v>-4.3497966590704873E-2</v>
      </c>
      <c r="I12" s="403"/>
      <c r="J12" s="403"/>
      <c r="K12" s="403"/>
      <c r="L12" s="403"/>
      <c r="M12" s="403"/>
      <c r="N12" s="403"/>
      <c r="O12" s="403"/>
      <c r="R12" s="686">
        <v>601125.65652337566</v>
      </c>
      <c r="T12" s="984" t="str">
        <f t="shared" si="3"/>
        <v>duben</v>
      </c>
      <c r="U12" s="984">
        <f>'8.8'!G10</f>
        <v>279676.37725276989</v>
      </c>
      <c r="V12" s="984">
        <f>'8.8'!H10</f>
        <v>56020.538123114355</v>
      </c>
      <c r="W12" s="984">
        <f>'8.8'!I10</f>
        <v>79523.344359280047</v>
      </c>
      <c r="X12" s="984">
        <f>'8.8'!J10</f>
        <v>148365.15308795427</v>
      </c>
      <c r="Y12" s="984">
        <f>'8.8'!K10</f>
        <v>11392.499975987721</v>
      </c>
      <c r="Z12" s="686">
        <f t="shared" si="4"/>
        <v>574977.91279910633</v>
      </c>
      <c r="AA12" s="413"/>
      <c r="AB12" s="400"/>
    </row>
    <row r="13" spans="1:28" ht="11.1" customHeight="1">
      <c r="A13" s="498" t="str">
        <f>'6.1'!A13</f>
        <v>květen</v>
      </c>
      <c r="B13" s="1003">
        <v>2828729</v>
      </c>
      <c r="C13" s="1003">
        <v>492345.00831307162</v>
      </c>
      <c r="D13" s="1003">
        <v>5259117.6987460107</v>
      </c>
      <c r="E13" s="1004">
        <f t="shared" si="1"/>
        <v>0.17405167066660385</v>
      </c>
      <c r="F13" s="1005">
        <f t="shared" si="2"/>
        <v>1.8591804654125619</v>
      </c>
      <c r="G13" s="1006">
        <v>11.2</v>
      </c>
      <c r="H13" s="1007">
        <f t="shared" si="0"/>
        <v>-0.11663807343246883</v>
      </c>
      <c r="I13" s="403"/>
      <c r="J13" s="403"/>
      <c r="K13" s="403"/>
      <c r="L13" s="403"/>
      <c r="M13" s="403"/>
      <c r="N13" s="403"/>
      <c r="O13" s="403"/>
      <c r="R13" s="686">
        <v>557353.66615377087</v>
      </c>
      <c r="T13" s="984" t="str">
        <f t="shared" si="3"/>
        <v>květen</v>
      </c>
      <c r="U13" s="984">
        <f>'8.8'!G11</f>
        <v>274819.66430698894</v>
      </c>
      <c r="V13" s="984">
        <f>'8.8'!H11</f>
        <v>46072.412470874151</v>
      </c>
      <c r="W13" s="984">
        <f>'8.8'!I11</f>
        <v>54535.153339880431</v>
      </c>
      <c r="X13" s="984">
        <f>'8.8'!J11</f>
        <v>104951.75351319682</v>
      </c>
      <c r="Y13" s="984">
        <f>'8.8'!K11</f>
        <v>11966.024682131319</v>
      </c>
      <c r="Z13" s="686">
        <f t="shared" si="4"/>
        <v>492345.00831307162</v>
      </c>
      <c r="AA13" s="413"/>
      <c r="AB13" s="400"/>
    </row>
    <row r="14" spans="1:28" ht="11.1" customHeight="1">
      <c r="A14" s="473" t="str">
        <f>'6.1'!A14</f>
        <v>červen</v>
      </c>
      <c r="B14" s="992">
        <v>2828753</v>
      </c>
      <c r="C14" s="992">
        <v>403485.74995004485</v>
      </c>
      <c r="D14" s="992">
        <v>4321483.7631619815</v>
      </c>
      <c r="E14" s="993">
        <f t="shared" si="1"/>
        <v>0.14263732109167709</v>
      </c>
      <c r="F14" s="994">
        <f t="shared" si="2"/>
        <v>1.5276992240616205</v>
      </c>
      <c r="G14" s="1008">
        <v>16.643333333333331</v>
      </c>
      <c r="H14" s="996">
        <f t="shared" si="0"/>
        <v>6.85513365824931E-2</v>
      </c>
      <c r="I14" s="403"/>
      <c r="J14" s="403"/>
      <c r="K14" s="403"/>
      <c r="L14" s="403"/>
      <c r="M14" s="403"/>
      <c r="N14" s="403"/>
      <c r="O14" s="403"/>
      <c r="R14" s="686">
        <v>377600.71616259252</v>
      </c>
      <c r="T14" s="984" t="str">
        <f t="shared" si="3"/>
        <v>červen</v>
      </c>
      <c r="U14" s="984">
        <f>'8.8'!G12</f>
        <v>287238.18036333832</v>
      </c>
      <c r="V14" s="984">
        <f>'8.8'!H12</f>
        <v>33474.272674265761</v>
      </c>
      <c r="W14" s="984">
        <f>'8.8'!I12</f>
        <v>25939.850796226641</v>
      </c>
      <c r="X14" s="984">
        <f>'8.8'!J12</f>
        <v>46754.639118127052</v>
      </c>
      <c r="Y14" s="984">
        <f>'8.8'!K12</f>
        <v>10078.806998087055</v>
      </c>
      <c r="Z14" s="686">
        <f t="shared" si="4"/>
        <v>403485.74995004485</v>
      </c>
      <c r="AA14" s="413"/>
      <c r="AB14" s="400"/>
    </row>
    <row r="15" spans="1:28" ht="11.1" customHeight="1">
      <c r="A15" s="462" t="str">
        <f>'6.1'!A15</f>
        <v>červenec</v>
      </c>
      <c r="B15" s="985">
        <v>2828091</v>
      </c>
      <c r="C15" s="985">
        <v>414186.93416081218</v>
      </c>
      <c r="D15" s="985">
        <v>4434526.8647080129</v>
      </c>
      <c r="E15" s="986">
        <f t="shared" si="1"/>
        <v>0.14645459929005544</v>
      </c>
      <c r="F15" s="987">
        <f t="shared" si="2"/>
        <v>1.5680283501160368</v>
      </c>
      <c r="G15" s="1002">
        <v>17.977419354838709</v>
      </c>
      <c r="H15" s="989">
        <f t="shared" si="0"/>
        <v>5.649750123869228E-2</v>
      </c>
      <c r="I15" s="403"/>
      <c r="J15" s="1774" t="s">
        <v>399</v>
      </c>
      <c r="K15" s="1774"/>
      <c r="L15" s="1774"/>
      <c r="M15" s="1774"/>
      <c r="N15" s="1774"/>
      <c r="O15" s="1774"/>
      <c r="P15" s="1774"/>
      <c r="R15" s="686">
        <v>392037.77924244781</v>
      </c>
      <c r="T15" s="984" t="str">
        <f t="shared" si="3"/>
        <v>červenec</v>
      </c>
      <c r="U15" s="984">
        <f>'8.8'!G13</f>
        <v>319499.70437384298</v>
      </c>
      <c r="V15" s="984">
        <f>'8.8'!H13</f>
        <v>30718.842689524205</v>
      </c>
      <c r="W15" s="984">
        <f>'8.8'!I13</f>
        <v>19989.483736453283</v>
      </c>
      <c r="X15" s="984">
        <f>'8.8'!J13</f>
        <v>35151.107072838109</v>
      </c>
      <c r="Y15" s="984">
        <f>'8.8'!K13</f>
        <v>8827.7962881535932</v>
      </c>
      <c r="Z15" s="686">
        <f t="shared" si="4"/>
        <v>414186.93416081218</v>
      </c>
      <c r="AA15" s="413"/>
      <c r="AB15" s="400"/>
    </row>
    <row r="16" spans="1:28" ht="11.1" customHeight="1">
      <c r="A16" s="498" t="str">
        <f>'6.1'!A16</f>
        <v>srpen</v>
      </c>
      <c r="B16" s="1003">
        <v>2826938</v>
      </c>
      <c r="C16" s="1003">
        <v>401164.22319638752</v>
      </c>
      <c r="D16" s="1003">
        <v>4302284.3610760104</v>
      </c>
      <c r="E16" s="1004">
        <f t="shared" si="1"/>
        <v>0.14190768357720882</v>
      </c>
      <c r="F16" s="1005">
        <f t="shared" si="2"/>
        <v>1.5218884747652797</v>
      </c>
      <c r="G16" s="1006">
        <v>19.048387096774192</v>
      </c>
      <c r="H16" s="1007">
        <f t="shared" si="0"/>
        <v>5.193583119024623E-2</v>
      </c>
      <c r="I16" s="403"/>
      <c r="K16" s="695"/>
      <c r="L16" s="600" t="str">
        <f>C7</f>
        <v>Celková spotřeba</v>
      </c>
      <c r="R16" s="686">
        <v>381358.07461038523</v>
      </c>
      <c r="T16" s="984" t="str">
        <f t="shared" si="3"/>
        <v>srpen</v>
      </c>
      <c r="U16" s="984">
        <f>'8.8'!G14</f>
        <v>300777.63788235816</v>
      </c>
      <c r="V16" s="984">
        <f>'8.8'!H14</f>
        <v>30655.908230701647</v>
      </c>
      <c r="W16" s="984">
        <f>'8.8'!I14</f>
        <v>18042.378529732574</v>
      </c>
      <c r="X16" s="984">
        <f>'8.8'!J14</f>
        <v>33051.059620847533</v>
      </c>
      <c r="Y16" s="984">
        <f>'8.8'!K14</f>
        <v>18637.238932747656</v>
      </c>
      <c r="Z16" s="686">
        <f t="shared" si="4"/>
        <v>401164.22319638752</v>
      </c>
      <c r="AA16" s="413"/>
      <c r="AB16" s="400"/>
    </row>
    <row r="17" spans="1:28" ht="11.1" customHeight="1">
      <c r="A17" s="473" t="str">
        <f>'6.1'!A17</f>
        <v>září</v>
      </c>
      <c r="B17" s="992">
        <v>2826712</v>
      </c>
      <c r="C17" s="992">
        <v>416117.45189206174</v>
      </c>
      <c r="D17" s="992">
        <v>4463717.7677533971</v>
      </c>
      <c r="E17" s="993">
        <f t="shared" si="1"/>
        <v>0.1472090017985779</v>
      </c>
      <c r="F17" s="994">
        <f t="shared" si="2"/>
        <v>1.5791201111939941</v>
      </c>
      <c r="G17" s="1008">
        <v>14.163333333333334</v>
      </c>
      <c r="H17" s="996">
        <f t="shared" si="0"/>
        <v>-0.12046037774341375</v>
      </c>
      <c r="I17" s="403"/>
      <c r="J17" s="403"/>
      <c r="K17" s="1009">
        <f>A29</f>
        <v>2011</v>
      </c>
      <c r="L17" s="1009">
        <f>C29</f>
        <v>8085760</v>
      </c>
      <c r="M17" s="1010"/>
      <c r="N17" s="1010"/>
      <c r="O17" s="1010"/>
      <c r="R17" s="686">
        <v>473108.25045545097</v>
      </c>
      <c r="T17" s="984" t="str">
        <f t="shared" si="3"/>
        <v>září</v>
      </c>
      <c r="U17" s="984">
        <f>'8.8'!G15</f>
        <v>276160.32736333751</v>
      </c>
      <c r="V17" s="984">
        <f>'8.8'!H15</f>
        <v>39591.983219518872</v>
      </c>
      <c r="W17" s="984">
        <f>'8.8'!I15</f>
        <v>36882.944440575076</v>
      </c>
      <c r="X17" s="984">
        <f>'8.8'!J15</f>
        <v>69884.419465311585</v>
      </c>
      <c r="Y17" s="984">
        <f>'8.8'!K15</f>
        <v>-6402.2225966812439</v>
      </c>
      <c r="Z17" s="686">
        <f t="shared" si="4"/>
        <v>416117.45189206174</v>
      </c>
      <c r="AA17" s="413"/>
      <c r="AB17" s="400"/>
    </row>
    <row r="18" spans="1:28" ht="11.1" customHeight="1">
      <c r="A18" s="462" t="str">
        <f>'6.1'!A18</f>
        <v>říjen</v>
      </c>
      <c r="B18" s="985">
        <v>2826965</v>
      </c>
      <c r="C18" s="985">
        <v>731372.17951008759</v>
      </c>
      <c r="D18" s="985">
        <v>7820955.8899519285</v>
      </c>
      <c r="E18" s="986">
        <f t="shared" si="1"/>
        <v>0.25871285265650179</v>
      </c>
      <c r="F18" s="987">
        <f t="shared" si="2"/>
        <v>2.7665556135119922</v>
      </c>
      <c r="G18" s="1002">
        <v>9.1709677419354847</v>
      </c>
      <c r="H18" s="989">
        <f t="shared" si="0"/>
        <v>2.7361028669518617E-2</v>
      </c>
      <c r="I18" s="403"/>
      <c r="J18" s="403"/>
      <c r="K18" s="1009">
        <f t="shared" ref="K18:K26" si="5">A30</f>
        <v>2012</v>
      </c>
      <c r="L18" s="1009">
        <f t="shared" ref="L18:L26" si="6">C30</f>
        <v>8158225.0050503239</v>
      </c>
      <c r="M18" s="1010"/>
      <c r="N18" s="1010"/>
      <c r="O18" s="1010"/>
      <c r="R18" s="686">
        <v>711894.02663759724</v>
      </c>
      <c r="T18" s="984" t="str">
        <f t="shared" si="3"/>
        <v>říjen</v>
      </c>
      <c r="U18" s="984">
        <f>'8.8'!G16</f>
        <v>370301.87954321969</v>
      </c>
      <c r="V18" s="984">
        <f>'8.8'!H16</f>
        <v>73562.421949754702</v>
      </c>
      <c r="W18" s="984">
        <f>'8.8'!I16</f>
        <v>95333.797292189411</v>
      </c>
      <c r="X18" s="984">
        <f>'8.8'!J16</f>
        <v>180051.13845538118</v>
      </c>
      <c r="Y18" s="984">
        <f>'8.8'!K16</f>
        <v>12122.942269542638</v>
      </c>
      <c r="Z18" s="686">
        <f t="shared" si="4"/>
        <v>731372.17951008759</v>
      </c>
      <c r="AA18" s="413"/>
      <c r="AB18" s="400"/>
    </row>
    <row r="19" spans="1:28" ht="11.1" customHeight="1">
      <c r="A19" s="498" t="str">
        <f>'6.1'!A19</f>
        <v>listopad</v>
      </c>
      <c r="B19" s="1003">
        <v>2827607</v>
      </c>
      <c r="C19" s="1003">
        <v>1005607.1063479667</v>
      </c>
      <c r="D19" s="1003">
        <v>10744812.037746944</v>
      </c>
      <c r="E19" s="1004">
        <f t="shared" si="1"/>
        <v>0.3556389223636689</v>
      </c>
      <c r="F19" s="1005">
        <f t="shared" si="2"/>
        <v>3.7999665574978927</v>
      </c>
      <c r="G19" s="1006">
        <v>3.9799999999999995</v>
      </c>
      <c r="H19" s="1007">
        <f t="shared" si="0"/>
        <v>0.11933374380866642</v>
      </c>
      <c r="I19" s="403"/>
      <c r="J19" s="403"/>
      <c r="K19" s="1009">
        <f t="shared" si="5"/>
        <v>2013</v>
      </c>
      <c r="L19" s="1009">
        <f t="shared" si="6"/>
        <v>8277094.4147694502</v>
      </c>
      <c r="M19" s="1010"/>
      <c r="N19" s="1010"/>
      <c r="O19" s="1010"/>
      <c r="R19" s="686">
        <v>898397.91921779176</v>
      </c>
      <c r="T19" s="984" t="str">
        <f t="shared" si="3"/>
        <v>listopad</v>
      </c>
      <c r="U19" s="984">
        <f>'8.8'!G17</f>
        <v>457968.46712282422</v>
      </c>
      <c r="V19" s="984">
        <f>'8.8'!H17</f>
        <v>102135.70699313319</v>
      </c>
      <c r="W19" s="984">
        <f>'8.8'!I17</f>
        <v>148490.5769340691</v>
      </c>
      <c r="X19" s="984">
        <f>'8.8'!J17</f>
        <v>284311.18079920212</v>
      </c>
      <c r="Y19" s="984">
        <f>'8.8'!K17</f>
        <v>12701.174498738153</v>
      </c>
      <c r="Z19" s="686">
        <f t="shared" si="4"/>
        <v>1005607.1063479668</v>
      </c>
      <c r="AA19" s="413"/>
      <c r="AB19" s="400"/>
    </row>
    <row r="20" spans="1:28" ht="11.1" customHeight="1">
      <c r="A20" s="473" t="str">
        <f>'6.1'!A20</f>
        <v>prosinec</v>
      </c>
      <c r="B20" s="992">
        <v>2829132</v>
      </c>
      <c r="C20" s="992">
        <v>1143552.4244846432</v>
      </c>
      <c r="D20" s="992">
        <v>12223034.193718452</v>
      </c>
      <c r="E20" s="993">
        <f t="shared" si="1"/>
        <v>0.40420610437570365</v>
      </c>
      <c r="F20" s="994">
        <f t="shared" si="2"/>
        <v>4.3204184865599951</v>
      </c>
      <c r="G20" s="1008">
        <v>1.9064516129032256</v>
      </c>
      <c r="H20" s="996">
        <f t="shared" si="0"/>
        <v>9.9365179484564733E-2</v>
      </c>
      <c r="I20" s="403"/>
      <c r="J20" s="403"/>
      <c r="K20" s="1009">
        <f t="shared" si="5"/>
        <v>2014</v>
      </c>
      <c r="L20" s="1009">
        <f t="shared" si="6"/>
        <v>7280419.7495994158</v>
      </c>
      <c r="M20" s="1010"/>
      <c r="N20" s="1010"/>
      <c r="O20" s="1010"/>
      <c r="R20" s="686">
        <v>1040193.4187335236</v>
      </c>
      <c r="T20" s="984" t="str">
        <f>A20</f>
        <v>prosinec</v>
      </c>
      <c r="U20" s="984">
        <f>'8.8'!G18</f>
        <v>470919.03876980487</v>
      </c>
      <c r="V20" s="984">
        <f>'8.8'!H18</f>
        <v>110307.8465960438</v>
      </c>
      <c r="W20" s="984">
        <f>'8.8'!I18</f>
        <v>187710.21768872123</v>
      </c>
      <c r="X20" s="984">
        <f>'8.8'!J18</f>
        <v>359120.50981893309</v>
      </c>
      <c r="Y20" s="984">
        <f>'8.8'!K18</f>
        <v>15494.811611140105</v>
      </c>
      <c r="Z20" s="686">
        <f t="shared" si="4"/>
        <v>1143552.4244846432</v>
      </c>
      <c r="AA20" s="413"/>
      <c r="AB20" s="400"/>
    </row>
    <row r="21" spans="1:28" ht="11.1" customHeight="1">
      <c r="A21" s="462" t="str">
        <f>'6.1'!A21</f>
        <v>I. čtvrtletí</v>
      </c>
      <c r="B21" s="985">
        <f>B11</f>
        <v>2831462</v>
      </c>
      <c r="C21" s="985">
        <f t="shared" ref="C21:D21" si="7">SUM(C9:C11)</f>
        <v>3111410.182566897</v>
      </c>
      <c r="D21" s="985">
        <f t="shared" si="7"/>
        <v>33185204.946993612</v>
      </c>
      <c r="E21" s="986">
        <f t="shared" si="1"/>
        <v>1.0988705419909917</v>
      </c>
      <c r="F21" s="987">
        <f t="shared" si="2"/>
        <v>11.720166100408061</v>
      </c>
      <c r="G21" s="1002">
        <v>2.8438556067588325</v>
      </c>
      <c r="H21" s="989">
        <f t="shared" si="0"/>
        <v>-6.4344235859918565E-3</v>
      </c>
      <c r="I21" s="403"/>
      <c r="J21" s="403"/>
      <c r="K21" s="1009">
        <f t="shared" si="5"/>
        <v>2015</v>
      </c>
      <c r="L21" s="1009">
        <f t="shared" si="6"/>
        <v>7607564.6329449378</v>
      </c>
      <c r="M21" s="1010"/>
      <c r="N21" s="1010"/>
      <c r="O21" s="1010"/>
      <c r="R21" s="686">
        <v>3131559.9658722533</v>
      </c>
      <c r="T21" s="984"/>
      <c r="U21" s="984"/>
      <c r="V21" s="984"/>
      <c r="W21" s="984"/>
      <c r="X21" s="984"/>
      <c r="Y21" s="984"/>
      <c r="Z21" s="686"/>
      <c r="AA21" s="413"/>
      <c r="AB21" s="400"/>
    </row>
    <row r="22" spans="1:28" ht="11.1" customHeight="1">
      <c r="A22" s="498" t="str">
        <f>'6.1'!A22</f>
        <v>II. čtvrtletí</v>
      </c>
      <c r="B22" s="1003">
        <f>B14</f>
        <v>2828753</v>
      </c>
      <c r="C22" s="1003">
        <f t="shared" ref="C22:D22" si="8">SUM(C12:C14)</f>
        <v>1470808.6710622227</v>
      </c>
      <c r="D22" s="1003">
        <f t="shared" si="8"/>
        <v>15719895.290064991</v>
      </c>
      <c r="E22" s="1004">
        <f t="shared" si="1"/>
        <v>0.51994948695139609</v>
      </c>
      <c r="F22" s="1005">
        <f t="shared" si="2"/>
        <v>5.5571820127331693</v>
      </c>
      <c r="G22" s="1006">
        <v>12.429999999999998</v>
      </c>
      <c r="H22" s="1007">
        <f t="shared" si="0"/>
        <v>-4.2492165855379897E-2</v>
      </c>
      <c r="I22" s="403"/>
      <c r="J22" s="403"/>
      <c r="K22" s="1009">
        <f t="shared" si="5"/>
        <v>2016</v>
      </c>
      <c r="L22" s="1009">
        <f t="shared" si="6"/>
        <v>8255134.2335338555</v>
      </c>
      <c r="M22" s="1010"/>
      <c r="N22" s="1010"/>
      <c r="O22" s="1010"/>
      <c r="R22" s="686">
        <v>1536080.0388397393</v>
      </c>
      <c r="T22" s="984"/>
      <c r="U22" s="984" t="str">
        <f>U8</f>
        <v>VO</v>
      </c>
      <c r="V22" s="984" t="str">
        <f t="shared" ref="V22:X22" si="9">V8</f>
        <v>SO</v>
      </c>
      <c r="W22" s="984" t="str">
        <f t="shared" si="9"/>
        <v>MO</v>
      </c>
      <c r="X22" s="984" t="str">
        <f t="shared" si="9"/>
        <v>DOM</v>
      </c>
      <c r="Y22" s="984" t="s">
        <v>68</v>
      </c>
      <c r="Z22" s="686"/>
      <c r="AA22" s="413"/>
      <c r="AB22" s="400"/>
    </row>
    <row r="23" spans="1:28" ht="11.1" customHeight="1">
      <c r="A23" s="498" t="str">
        <f>'6.1'!A23</f>
        <v>III. čtvrtletí</v>
      </c>
      <c r="B23" s="1003">
        <f>B17</f>
        <v>2826712</v>
      </c>
      <c r="C23" s="1003">
        <f t="shared" ref="C23:D23" si="10">SUM(C15:C17)</f>
        <v>1231468.6092492614</v>
      </c>
      <c r="D23" s="1003">
        <f t="shared" si="10"/>
        <v>13200528.993537419</v>
      </c>
      <c r="E23" s="1004">
        <f t="shared" si="1"/>
        <v>0.43565407768787956</v>
      </c>
      <c r="F23" s="1005">
        <f t="shared" si="2"/>
        <v>4.6699235696941956</v>
      </c>
      <c r="G23" s="1006">
        <v>17.06304659498208</v>
      </c>
      <c r="H23" s="1007">
        <f t="shared" si="0"/>
        <v>-1.2062130406996146E-2</v>
      </c>
      <c r="I23" s="403"/>
      <c r="J23" s="403"/>
      <c r="K23" s="1009">
        <f t="shared" si="5"/>
        <v>2017</v>
      </c>
      <c r="L23" s="1009">
        <f t="shared" si="6"/>
        <v>8527482.7534189187</v>
      </c>
      <c r="M23" s="1010"/>
      <c r="N23" s="1010"/>
      <c r="O23" s="1010"/>
      <c r="R23" s="686">
        <v>1246504.1043082839</v>
      </c>
      <c r="T23" s="984">
        <f>A29</f>
        <v>2011</v>
      </c>
      <c r="U23" s="984">
        <f>'8.8'!G27</f>
        <v>3544517.7146528307</v>
      </c>
      <c r="V23" s="984">
        <f>'8.8'!H27</f>
        <v>782883.88973771583</v>
      </c>
      <c r="W23" s="984">
        <f>'8.8'!I27</f>
        <v>1159817.3896996931</v>
      </c>
      <c r="X23" s="984">
        <f>'8.8'!J27</f>
        <v>2443944.6972930189</v>
      </c>
      <c r="Y23" s="984">
        <f>'8.8'!K27</f>
        <v>154636.30861674156</v>
      </c>
      <c r="Z23" s="686">
        <f t="shared" si="4"/>
        <v>8085800</v>
      </c>
      <c r="AA23" s="413"/>
      <c r="AB23" s="400"/>
    </row>
    <row r="24" spans="1:28" ht="11.1" customHeight="1">
      <c r="A24" s="473" t="str">
        <f>'6.1'!A24</f>
        <v>IV. čtvrtletí</v>
      </c>
      <c r="B24" s="992">
        <f>B20</f>
        <v>2829132</v>
      </c>
      <c r="C24" s="992">
        <f t="shared" ref="C24:D24" si="11">SUM(C18:C20)</f>
        <v>2880531.7103426973</v>
      </c>
      <c r="D24" s="992">
        <f t="shared" si="11"/>
        <v>30788802.121417325</v>
      </c>
      <c r="E24" s="993">
        <f t="shared" si="1"/>
        <v>1.0181680141975338</v>
      </c>
      <c r="F24" s="994">
        <f t="shared" si="2"/>
        <v>10.882773275130791</v>
      </c>
      <c r="G24" s="1008">
        <v>5.0191397849462369</v>
      </c>
      <c r="H24" s="996">
        <f t="shared" si="0"/>
        <v>8.6794044904852624E-2</v>
      </c>
      <c r="I24" s="403"/>
      <c r="J24" s="403"/>
      <c r="K24" s="1009">
        <f t="shared" si="5"/>
        <v>2018</v>
      </c>
      <c r="L24" s="1009">
        <f t="shared" si="6"/>
        <v>8182756.1269882685</v>
      </c>
      <c r="M24" s="1010"/>
      <c r="N24" s="1010"/>
      <c r="O24" s="1010"/>
      <c r="R24" s="686">
        <v>2650485.3645889126</v>
      </c>
      <c r="T24" s="984">
        <f t="shared" ref="T24:T31" si="12">A30</f>
        <v>2012</v>
      </c>
      <c r="U24" s="984">
        <f>'8.8'!G28</f>
        <v>3542741.3316356624</v>
      </c>
      <c r="V24" s="984">
        <f>'8.8'!H28</f>
        <v>801433.25080113055</v>
      </c>
      <c r="W24" s="984">
        <f>'8.8'!I28</f>
        <v>1196669.5217189353</v>
      </c>
      <c r="X24" s="984">
        <f>'8.8'!J28</f>
        <v>2468975.0847144169</v>
      </c>
      <c r="Y24" s="984">
        <f>'8.8'!K28</f>
        <v>148405.8161801789</v>
      </c>
      <c r="Z24" s="686">
        <f t="shared" si="4"/>
        <v>8158225.0050503239</v>
      </c>
      <c r="AA24" s="413"/>
      <c r="AB24" s="400"/>
    </row>
    <row r="25" spans="1:28" ht="11.1" customHeight="1">
      <c r="A25" s="462" t="str">
        <f>'6.1'!A25</f>
        <v>I. pololetí</v>
      </c>
      <c r="B25" s="985">
        <f>B14</f>
        <v>2828753</v>
      </c>
      <c r="C25" s="985">
        <f t="shared" ref="C25:D25" si="13">SUM(C9:C14)</f>
        <v>4582218.8536291197</v>
      </c>
      <c r="D25" s="985">
        <f t="shared" si="13"/>
        <v>48905100.237058602</v>
      </c>
      <c r="E25" s="986">
        <f t="shared" si="1"/>
        <v>1.6198723796772359</v>
      </c>
      <c r="F25" s="987">
        <f t="shared" si="2"/>
        <v>17.288572115366243</v>
      </c>
      <c r="G25" s="1002">
        <v>7.6369278033794146</v>
      </c>
      <c r="H25" s="989">
        <f t="shared" si="0"/>
        <v>-1.8300715350078323E-2</v>
      </c>
      <c r="I25" s="403"/>
      <c r="J25" s="403"/>
      <c r="K25" s="1009">
        <f t="shared" si="5"/>
        <v>2019</v>
      </c>
      <c r="L25" s="1009">
        <f t="shared" si="6"/>
        <v>8564629.4736091886</v>
      </c>
      <c r="M25" s="1010"/>
      <c r="N25" s="1010"/>
      <c r="O25" s="1010"/>
      <c r="R25" s="686">
        <v>4667640.0047119921</v>
      </c>
      <c r="S25" s="1011"/>
      <c r="T25" s="984">
        <f t="shared" si="12"/>
        <v>2013</v>
      </c>
      <c r="U25" s="984">
        <f>'8.8'!G29</f>
        <v>3627323.0662095109</v>
      </c>
      <c r="V25" s="984">
        <f>'8.8'!H29</f>
        <v>819144.45046701445</v>
      </c>
      <c r="W25" s="984">
        <f>'8.8'!I29</f>
        <v>1204242.4930758923</v>
      </c>
      <c r="X25" s="984">
        <f>'8.8'!J29</f>
        <v>2473738.6571432869</v>
      </c>
      <c r="Y25" s="984">
        <f>'8.8'!K29</f>
        <v>152645.74787374586</v>
      </c>
      <c r="Z25" s="686">
        <f t="shared" si="4"/>
        <v>8277094.4147694502</v>
      </c>
      <c r="AA25" s="413"/>
      <c r="AB25" s="400"/>
    </row>
    <row r="26" spans="1:28" ht="11.1" customHeight="1">
      <c r="A26" s="473" t="str">
        <f>'6.1'!A26</f>
        <v>II. pololetí</v>
      </c>
      <c r="B26" s="992">
        <f>B20</f>
        <v>2829132</v>
      </c>
      <c r="C26" s="992">
        <f t="shared" ref="C26:D26" si="14">SUM(C15:C20)</f>
        <v>4112000.319591959</v>
      </c>
      <c r="D26" s="992">
        <f t="shared" si="14"/>
        <v>43989331.11495474</v>
      </c>
      <c r="E26" s="993">
        <f t="shared" si="1"/>
        <v>1.45344943947188</v>
      </c>
      <c r="F26" s="994">
        <f t="shared" si="2"/>
        <v>15.548702257425507</v>
      </c>
      <c r="G26" s="1008">
        <v>11.041093189964158</v>
      </c>
      <c r="H26" s="996">
        <f t="shared" si="0"/>
        <v>5.5173577555396411E-2</v>
      </c>
      <c r="I26" s="403"/>
      <c r="J26" s="403"/>
      <c r="K26" s="1009">
        <f t="shared" si="5"/>
        <v>2020</v>
      </c>
      <c r="L26" s="1009">
        <f t="shared" si="6"/>
        <v>8694219.1732210778</v>
      </c>
      <c r="M26" s="1010"/>
      <c r="N26" s="1010"/>
      <c r="O26" s="1010"/>
      <c r="R26" s="686">
        <v>3896989.4688971965</v>
      </c>
      <c r="T26" s="984">
        <f t="shared" si="12"/>
        <v>2014</v>
      </c>
      <c r="U26" s="984">
        <f>'8.8'!G30</f>
        <v>3410397.2052618805</v>
      </c>
      <c r="V26" s="984">
        <f>'8.8'!H30</f>
        <v>712956.65283609333</v>
      </c>
      <c r="W26" s="984">
        <f>'8.8'!I30</f>
        <v>980633.63749940379</v>
      </c>
      <c r="X26" s="984">
        <f>'8.8'!J30</f>
        <v>1999119.7194391894</v>
      </c>
      <c r="Y26" s="984">
        <f>'8.8'!K30</f>
        <v>177312.53456284851</v>
      </c>
      <c r="Z26" s="686">
        <f t="shared" si="4"/>
        <v>7280419.7495994158</v>
      </c>
      <c r="AA26" s="413"/>
      <c r="AB26" s="400"/>
    </row>
    <row r="27" spans="1:28" ht="11.1" customHeight="1">
      <c r="A27" s="156" t="str">
        <f>'6.1'!A27</f>
        <v>rok</v>
      </c>
      <c r="B27" s="157">
        <f>B20</f>
        <v>2829132</v>
      </c>
      <c r="C27" s="157">
        <f t="shared" ref="C27:D27" si="15">SUM(C9:C20)</f>
        <v>8694219.1732210778</v>
      </c>
      <c r="D27" s="157">
        <f t="shared" si="15"/>
        <v>92894431.352013335</v>
      </c>
      <c r="E27" s="158">
        <f>C27/B27</f>
        <v>3.0731048156187404</v>
      </c>
      <c r="F27" s="159">
        <f t="shared" si="2"/>
        <v>32.834958337756362</v>
      </c>
      <c r="G27" s="160">
        <v>9.3390104966717846</v>
      </c>
      <c r="H27" s="161">
        <f t="shared" si="0"/>
        <v>1.5130800463838313E-2</v>
      </c>
      <c r="I27" s="403"/>
      <c r="J27" s="1774" t="s">
        <v>250</v>
      </c>
      <c r="K27" s="1774"/>
      <c r="L27" s="1774"/>
      <c r="M27" s="1774"/>
      <c r="N27" s="1774"/>
      <c r="O27" s="1774"/>
      <c r="P27" s="1774"/>
      <c r="R27" s="686">
        <v>8564629.4736091886</v>
      </c>
      <c r="T27" s="984">
        <f t="shared" si="12"/>
        <v>2015</v>
      </c>
      <c r="U27" s="984">
        <f>'8.8'!G31</f>
        <v>3522761.6740966924</v>
      </c>
      <c r="V27" s="984">
        <f>'8.8'!H31</f>
        <v>740547.16276384518</v>
      </c>
      <c r="W27" s="984">
        <f>'8.8'!I31</f>
        <v>1057163.4652972291</v>
      </c>
      <c r="X27" s="984">
        <f>'8.8'!J31</f>
        <v>2171135.5106019503</v>
      </c>
      <c r="Y27" s="984">
        <f>'8.8'!K31</f>
        <v>115956.82018521987</v>
      </c>
      <c r="Z27" s="686">
        <f t="shared" si="4"/>
        <v>7607564.6329449378</v>
      </c>
      <c r="AA27" s="413"/>
      <c r="AB27" s="400"/>
    </row>
    <row r="28" spans="1:28" ht="10.5" customHeight="1">
      <c r="A28" s="980"/>
      <c r="B28" s="980"/>
      <c r="C28" s="981"/>
      <c r="D28" s="981"/>
      <c r="E28" s="982"/>
      <c r="F28" s="983"/>
      <c r="G28" s="980"/>
      <c r="H28" s="980"/>
      <c r="K28" s="695"/>
      <c r="L28" s="600" t="str">
        <f>B6</f>
        <v>Počet zákazníků ke konci období</v>
      </c>
      <c r="T28" s="984">
        <f t="shared" si="12"/>
        <v>2016</v>
      </c>
      <c r="U28" s="984">
        <f>'8.8'!G32</f>
        <v>3836358.4581271773</v>
      </c>
      <c r="V28" s="984">
        <f>'8.8'!H32</f>
        <v>801511.80511781632</v>
      </c>
      <c r="W28" s="984">
        <f>'8.8'!I32</f>
        <v>1152681.5890783148</v>
      </c>
      <c r="X28" s="984">
        <f>'8.8'!J32</f>
        <v>2368461.0261057094</v>
      </c>
      <c r="Y28" s="984">
        <f>'8.8'!K32</f>
        <v>96121.355104837567</v>
      </c>
      <c r="Z28" s="686">
        <f t="shared" si="4"/>
        <v>8255134.2335338555</v>
      </c>
      <c r="AA28" s="413"/>
      <c r="AB28" s="400"/>
    </row>
    <row r="29" spans="1:28" ht="12" customHeight="1">
      <c r="A29" s="462">
        <v>2011</v>
      </c>
      <c r="B29" s="985">
        <v>2869023</v>
      </c>
      <c r="C29" s="985">
        <v>8085760</v>
      </c>
      <c r="D29" s="985">
        <v>85645600</v>
      </c>
      <c r="E29" s="986">
        <v>2.8182973785849748</v>
      </c>
      <c r="F29" s="987">
        <v>29.851834579227841</v>
      </c>
      <c r="G29" s="988">
        <v>8.9</v>
      </c>
      <c r="H29" s="989">
        <v>-9.9501069137562362E-2</v>
      </c>
      <c r="I29" s="403"/>
      <c r="J29" s="959"/>
      <c r="K29" s="990">
        <f>A29</f>
        <v>2011</v>
      </c>
      <c r="L29" s="991">
        <f>B29</f>
        <v>2869023</v>
      </c>
      <c r="M29" s="959"/>
      <c r="N29" s="939"/>
      <c r="P29" s="959"/>
      <c r="T29" s="984">
        <f t="shared" si="12"/>
        <v>2017</v>
      </c>
      <c r="U29" s="984">
        <f>'8.8'!G33</f>
        <v>3847746</v>
      </c>
      <c r="V29" s="984">
        <f>'8.8'!H33</f>
        <v>905811.00000000012</v>
      </c>
      <c r="W29" s="984">
        <f>'8.8'!I33</f>
        <v>1238757.2516670562</v>
      </c>
      <c r="X29" s="984">
        <f>'8.8'!J33</f>
        <v>2427268.7824260001</v>
      </c>
      <c r="Y29" s="984">
        <f>'8.8'!K33</f>
        <v>107899.71932586282</v>
      </c>
      <c r="Z29" s="686">
        <f t="shared" si="4"/>
        <v>8527482.7534189187</v>
      </c>
      <c r="AA29" s="413"/>
      <c r="AB29" s="400"/>
    </row>
    <row r="30" spans="1:28" ht="12" customHeight="1">
      <c r="A30" s="473">
        <v>2012</v>
      </c>
      <c r="B30" s="992">
        <v>2868083.1</v>
      </c>
      <c r="C30" s="992">
        <v>8158225.0050503239</v>
      </c>
      <c r="D30" s="992">
        <v>86325782.351578489</v>
      </c>
      <c r="E30" s="993">
        <v>2.8444869693804633</v>
      </c>
      <c r="F30" s="994">
        <v>30.098773062600063</v>
      </c>
      <c r="G30" s="995">
        <v>8.6999999999999993</v>
      </c>
      <c r="H30" s="996">
        <v>8.9620524292489401E-3</v>
      </c>
      <c r="I30" s="403"/>
      <c r="J30" s="959"/>
      <c r="K30" s="990">
        <f t="shared" ref="K30:L38" si="16">A30</f>
        <v>2012</v>
      </c>
      <c r="L30" s="991">
        <f t="shared" si="16"/>
        <v>2868083.1</v>
      </c>
      <c r="M30" s="959"/>
      <c r="N30" s="939"/>
      <c r="P30" s="959"/>
      <c r="T30" s="984">
        <f t="shared" si="12"/>
        <v>2018</v>
      </c>
      <c r="U30" s="984">
        <f>'8.8'!G34</f>
        <v>3854919.8167295875</v>
      </c>
      <c r="V30" s="984">
        <f>'8.8'!H34</f>
        <v>802317.10169693304</v>
      </c>
      <c r="W30" s="984">
        <f>'8.8'!I34</f>
        <v>1117915.2635170002</v>
      </c>
      <c r="X30" s="984">
        <f>'8.8'!J34</f>
        <v>2275641.6101114</v>
      </c>
      <c r="Y30" s="984">
        <f>'8.8'!K34</f>
        <v>131961.93493334774</v>
      </c>
      <c r="Z30" s="686">
        <f t="shared" si="4"/>
        <v>8182755.726988269</v>
      </c>
      <c r="AA30" s="413"/>
      <c r="AB30" s="400"/>
    </row>
    <row r="31" spans="1:28" ht="12" customHeight="1">
      <c r="A31" s="462">
        <v>2013</v>
      </c>
      <c r="B31" s="985">
        <v>2860344.9</v>
      </c>
      <c r="C31" s="985">
        <v>8277094.4147694502</v>
      </c>
      <c r="D31" s="985">
        <v>87968597.795719534</v>
      </c>
      <c r="E31" s="986">
        <v>2.8937399873593743</v>
      </c>
      <c r="F31" s="987">
        <v>30.75454215179419</v>
      </c>
      <c r="G31" s="988">
        <v>8.3000000000000007</v>
      </c>
      <c r="H31" s="989">
        <v>1.4570499054088427E-2</v>
      </c>
      <c r="I31" s="403"/>
      <c r="J31" s="959"/>
      <c r="K31" s="990">
        <f t="shared" si="16"/>
        <v>2013</v>
      </c>
      <c r="L31" s="991">
        <f t="shared" si="16"/>
        <v>2860344.9</v>
      </c>
      <c r="M31" s="959"/>
      <c r="N31" s="939"/>
      <c r="P31" s="959"/>
      <c r="T31" s="984">
        <f t="shared" si="12"/>
        <v>2019</v>
      </c>
      <c r="U31" s="984">
        <f>'8.8'!G35</f>
        <v>4200740.8816692531</v>
      </c>
      <c r="V31" s="984">
        <f>'8.8'!H35</f>
        <v>837955.48207248398</v>
      </c>
      <c r="W31" s="984">
        <f>'8.8'!I35</f>
        <v>1201475.0959205984</v>
      </c>
      <c r="X31" s="984">
        <f>'8.8'!J35</f>
        <v>2173234.605044093</v>
      </c>
      <c r="Y31" s="984">
        <f>'8.8'!K35</f>
        <v>151223.40892275871</v>
      </c>
      <c r="Z31" s="686">
        <f t="shared" si="4"/>
        <v>8564629.4736291859</v>
      </c>
      <c r="AA31" s="413"/>
      <c r="AB31" s="400"/>
    </row>
    <row r="32" spans="1:28" ht="12" customHeight="1">
      <c r="A32" s="473">
        <v>2014</v>
      </c>
      <c r="B32" s="992">
        <v>2849162</v>
      </c>
      <c r="C32" s="992">
        <v>7280419.7495994158</v>
      </c>
      <c r="D32" s="992">
        <v>77409119.574989796</v>
      </c>
      <c r="E32" s="993">
        <v>2.5552845888016953</v>
      </c>
      <c r="F32" s="994">
        <v>27.169083251492822</v>
      </c>
      <c r="G32" s="995">
        <v>9.6999999999999993</v>
      </c>
      <c r="H32" s="996">
        <v>-0.12041359143996133</v>
      </c>
      <c r="I32" s="403"/>
      <c r="J32" s="959"/>
      <c r="K32" s="990">
        <f t="shared" si="16"/>
        <v>2014</v>
      </c>
      <c r="L32" s="991">
        <f t="shared" si="16"/>
        <v>2849162</v>
      </c>
      <c r="M32" s="959"/>
      <c r="N32" s="939"/>
      <c r="P32" s="959"/>
      <c r="T32" s="984">
        <f>A38</f>
        <v>2020</v>
      </c>
      <c r="U32" s="984">
        <f>'8.8'!G36</f>
        <v>4268309.7902267631</v>
      </c>
      <c r="V32" s="984">
        <f>'8.8'!H36</f>
        <v>840410.28830097569</v>
      </c>
      <c r="W32" s="984">
        <f>'8.8'!I36</f>
        <v>1197728.8742469333</v>
      </c>
      <c r="X32" s="984">
        <f>'8.8'!J36</f>
        <v>2245541.6331866197</v>
      </c>
      <c r="Y32" s="984">
        <f>'8.8'!K36</f>
        <v>142228.58725978711</v>
      </c>
      <c r="Z32" s="686">
        <f t="shared" si="4"/>
        <v>8694219.1732210796</v>
      </c>
      <c r="AA32" s="413"/>
      <c r="AB32" s="400"/>
    </row>
    <row r="33" spans="1:28" ht="12" customHeight="1">
      <c r="A33" s="462">
        <v>2015</v>
      </c>
      <c r="B33" s="985">
        <v>2844334</v>
      </c>
      <c r="C33" s="985">
        <v>7607564.6329449378</v>
      </c>
      <c r="D33" s="985">
        <v>81067901.423777163</v>
      </c>
      <c r="E33" s="986">
        <v>2.6746382924596541</v>
      </c>
      <c r="F33" s="987">
        <v>28.501540755683813</v>
      </c>
      <c r="G33" s="988">
        <v>9.8000000000000007</v>
      </c>
      <c r="H33" s="989">
        <v>4.4934893123919427E-2</v>
      </c>
      <c r="I33" s="403"/>
      <c r="J33" s="959"/>
      <c r="K33" s="990">
        <f t="shared" si="16"/>
        <v>2015</v>
      </c>
      <c r="L33" s="991">
        <f t="shared" si="16"/>
        <v>2844334</v>
      </c>
      <c r="M33" s="959"/>
      <c r="N33" s="939"/>
      <c r="P33" s="959"/>
      <c r="T33" s="413"/>
      <c r="U33" s="413"/>
      <c r="V33" s="413"/>
      <c r="W33" s="413"/>
      <c r="X33" s="413"/>
      <c r="Y33" s="413"/>
      <c r="Z33" s="413"/>
      <c r="AB33" s="413"/>
    </row>
    <row r="34" spans="1:28" ht="12" customHeight="1">
      <c r="A34" s="473">
        <v>2016</v>
      </c>
      <c r="B34" s="992">
        <v>2840473</v>
      </c>
      <c r="C34" s="992">
        <v>8255134.2335338555</v>
      </c>
      <c r="D34" s="992">
        <v>88243167.217199996</v>
      </c>
      <c r="E34" s="993">
        <v>2.90625337172149</v>
      </c>
      <c r="F34" s="994">
        <v>31.066363671543435</v>
      </c>
      <c r="G34" s="995">
        <v>8.9722459037378375</v>
      </c>
      <c r="H34" s="996">
        <v>8.5121800711963097E-2</v>
      </c>
      <c r="I34" s="403"/>
      <c r="J34" s="959"/>
      <c r="K34" s="990">
        <f t="shared" si="16"/>
        <v>2016</v>
      </c>
      <c r="L34" s="991">
        <f t="shared" si="16"/>
        <v>2840473</v>
      </c>
      <c r="M34" s="959"/>
      <c r="N34" s="939"/>
      <c r="P34" s="959"/>
      <c r="T34" s="413"/>
      <c r="U34" s="413"/>
      <c r="V34" s="413"/>
      <c r="W34" s="413"/>
      <c r="X34" s="413"/>
      <c r="Y34" s="413"/>
      <c r="Z34" s="413"/>
      <c r="AA34" s="413"/>
      <c r="AB34" s="413"/>
    </row>
    <row r="35" spans="1:28" ht="12" customHeight="1">
      <c r="A35" s="462">
        <v>2017</v>
      </c>
      <c r="B35" s="985">
        <v>2844257</v>
      </c>
      <c r="C35" s="985">
        <v>8527482.7534189187</v>
      </c>
      <c r="D35" s="985">
        <v>90996221.726979792</v>
      </c>
      <c r="E35" s="986">
        <v>2.998140728288238</v>
      </c>
      <c r="F35" s="987">
        <v>31.992967487459744</v>
      </c>
      <c r="G35" s="988">
        <v>8.8161872759856621</v>
      </c>
      <c r="H35" s="989">
        <v>3.2991410215806545E-2</v>
      </c>
      <c r="I35" s="403"/>
      <c r="J35" s="959"/>
      <c r="K35" s="990">
        <f t="shared" si="16"/>
        <v>2017</v>
      </c>
      <c r="L35" s="991">
        <f t="shared" si="16"/>
        <v>2844257</v>
      </c>
      <c r="M35" s="959"/>
      <c r="N35" s="939"/>
      <c r="P35" s="959"/>
      <c r="T35" s="413"/>
      <c r="U35" s="413"/>
      <c r="V35" s="413"/>
      <c r="W35" s="413"/>
      <c r="X35" s="413"/>
      <c r="Y35" s="413"/>
      <c r="Z35" s="413"/>
      <c r="AA35" s="400"/>
      <c r="AB35" s="413"/>
    </row>
    <row r="36" spans="1:28" ht="12" customHeight="1">
      <c r="A36" s="473">
        <v>2018</v>
      </c>
      <c r="B36" s="992">
        <v>2840619</v>
      </c>
      <c r="C36" s="992">
        <v>8182756.1269882685</v>
      </c>
      <c r="D36" s="992">
        <v>87306411.272440791</v>
      </c>
      <c r="E36" s="993">
        <v>2.8806243030086995</v>
      </c>
      <c r="F36" s="994">
        <v>30.734995179726951</v>
      </c>
      <c r="G36" s="995">
        <v>9.8751190476190462</v>
      </c>
      <c r="H36" s="996">
        <v>-4.042536776664124E-2</v>
      </c>
      <c r="I36" s="403"/>
      <c r="J36" s="959"/>
      <c r="K36" s="990">
        <f t="shared" si="16"/>
        <v>2018</v>
      </c>
      <c r="L36" s="991">
        <f t="shared" si="16"/>
        <v>2840619</v>
      </c>
      <c r="M36" s="959"/>
      <c r="N36" s="939"/>
      <c r="P36" s="959"/>
      <c r="T36" s="413"/>
      <c r="U36" s="413"/>
      <c r="V36" s="413"/>
      <c r="W36" s="413"/>
      <c r="X36" s="413"/>
      <c r="Y36" s="413"/>
      <c r="Z36" s="413"/>
      <c r="AA36" s="400"/>
      <c r="AB36" s="413"/>
    </row>
    <row r="37" spans="1:28" ht="12" customHeight="1">
      <c r="A37" s="462">
        <v>2019</v>
      </c>
      <c r="B37" s="985">
        <v>2834509</v>
      </c>
      <c r="C37" s="985">
        <v>8564629.4736091886</v>
      </c>
      <c r="D37" s="985">
        <v>91397633.739198893</v>
      </c>
      <c r="E37" s="986">
        <v>3.0215566341857403</v>
      </c>
      <c r="F37" s="987">
        <v>32.244608762645981</v>
      </c>
      <c r="G37" s="988">
        <v>9.7526875320020494</v>
      </c>
      <c r="H37" s="989">
        <v>4.666805911047868E-2</v>
      </c>
      <c r="I37" s="403"/>
      <c r="J37" s="959"/>
      <c r="K37" s="990">
        <f t="shared" si="16"/>
        <v>2019</v>
      </c>
      <c r="L37" s="991">
        <f t="shared" si="16"/>
        <v>2834509</v>
      </c>
      <c r="M37" s="959"/>
      <c r="N37" s="939"/>
      <c r="P37" s="959"/>
      <c r="T37" s="413"/>
      <c r="U37" s="413"/>
      <c r="V37" s="413"/>
      <c r="W37" s="413"/>
      <c r="X37" s="413"/>
      <c r="Y37" s="413"/>
      <c r="Z37" s="413"/>
      <c r="AA37" s="400"/>
      <c r="AB37" s="413"/>
    </row>
    <row r="38" spans="1:28" ht="12" customHeight="1">
      <c r="A38" s="473">
        <v>2020</v>
      </c>
      <c r="B38" s="992">
        <f>B27</f>
        <v>2829132</v>
      </c>
      <c r="C38" s="992">
        <f t="shared" ref="C38:G38" si="17">C27</f>
        <v>8694219.1732210778</v>
      </c>
      <c r="D38" s="992">
        <f t="shared" si="17"/>
        <v>92894431.352013335</v>
      </c>
      <c r="E38" s="997">
        <f t="shared" si="17"/>
        <v>3.0731048156187404</v>
      </c>
      <c r="F38" s="997">
        <f t="shared" si="17"/>
        <v>32.834958337756362</v>
      </c>
      <c r="G38" s="998">
        <f t="shared" si="17"/>
        <v>9.3390104966717846</v>
      </c>
      <c r="H38" s="996">
        <f>(C38-C37)/C37</f>
        <v>1.5130800463838313E-2</v>
      </c>
      <c r="I38" s="403"/>
      <c r="J38" s="959"/>
      <c r="K38" s="990">
        <f t="shared" si="16"/>
        <v>2020</v>
      </c>
      <c r="L38" s="991">
        <f t="shared" si="16"/>
        <v>2829132</v>
      </c>
      <c r="M38" s="959"/>
      <c r="N38" s="939"/>
      <c r="P38" s="959"/>
      <c r="T38" s="413"/>
      <c r="U38" s="413"/>
      <c r="V38" s="413"/>
      <c r="W38" s="413"/>
      <c r="X38" s="413"/>
      <c r="Y38" s="413"/>
      <c r="Z38" s="413"/>
      <c r="AA38" s="400"/>
      <c r="AB38" s="413"/>
    </row>
    <row r="39" spans="1:28" ht="5.25" customHeight="1">
      <c r="A39" s="999"/>
      <c r="C39" s="1000"/>
      <c r="D39" s="1001"/>
      <c r="T39" s="413"/>
      <c r="U39" s="413"/>
      <c r="V39" s="413"/>
      <c r="W39" s="413"/>
      <c r="X39" s="413"/>
      <c r="Y39" s="413"/>
      <c r="Z39" s="413"/>
      <c r="AA39" s="400"/>
      <c r="AB39" s="413"/>
    </row>
    <row r="40" spans="1:28" ht="12" customHeight="1">
      <c r="A40" s="1773" t="s">
        <v>379</v>
      </c>
      <c r="B40" s="1773"/>
      <c r="C40" s="1773"/>
      <c r="D40" s="1773"/>
      <c r="E40" s="1773"/>
      <c r="F40" s="1773"/>
      <c r="G40" s="1773"/>
      <c r="H40" s="1773"/>
      <c r="I40" s="1773"/>
      <c r="J40" s="1773"/>
      <c r="K40" s="1773"/>
      <c r="L40" s="1773"/>
      <c r="M40" s="1773"/>
      <c r="N40" s="1773"/>
      <c r="O40" s="1773"/>
      <c r="P40" s="1773"/>
      <c r="T40" s="413"/>
      <c r="U40" s="413"/>
      <c r="V40" s="413"/>
      <c r="W40" s="413"/>
      <c r="X40" s="413"/>
      <c r="Y40" s="413"/>
      <c r="Z40" s="413"/>
      <c r="AA40" s="400"/>
    </row>
    <row r="41" spans="1:28" ht="14.1" customHeight="1">
      <c r="B41" s="413"/>
      <c r="C41" s="1000"/>
      <c r="D41" s="1001"/>
      <c r="T41" s="413"/>
      <c r="U41" s="413"/>
      <c r="V41" s="413"/>
      <c r="W41" s="413"/>
      <c r="X41" s="413"/>
      <c r="Y41" s="413"/>
      <c r="Z41" s="413"/>
      <c r="AA41" s="400"/>
    </row>
    <row r="42" spans="1:28" ht="14.1" customHeight="1">
      <c r="C42" s="1000"/>
      <c r="D42" s="695"/>
      <c r="T42" s="413"/>
      <c r="U42" s="413"/>
      <c r="V42" s="413"/>
      <c r="W42" s="413"/>
      <c r="X42" s="413"/>
      <c r="Y42" s="413"/>
      <c r="Z42" s="413"/>
      <c r="AA42" s="400"/>
    </row>
    <row r="43" spans="1:28" ht="14.1" customHeight="1">
      <c r="T43" s="413"/>
      <c r="U43" s="413"/>
      <c r="V43" s="413"/>
      <c r="W43" s="413"/>
      <c r="X43" s="413"/>
      <c r="Y43" s="413"/>
      <c r="Z43" s="413"/>
      <c r="AA43" s="400"/>
    </row>
    <row r="44" spans="1:28" ht="14.1" customHeight="1">
      <c r="T44" s="413"/>
      <c r="U44" s="413"/>
      <c r="V44" s="413"/>
      <c r="W44" s="413"/>
      <c r="X44" s="413"/>
      <c r="Y44" s="413"/>
      <c r="Z44" s="413"/>
      <c r="AA44" s="400"/>
    </row>
    <row r="45" spans="1:28" ht="14.1" customHeight="1">
      <c r="T45" s="413"/>
      <c r="U45" s="413"/>
      <c r="V45" s="413"/>
      <c r="W45" s="413"/>
      <c r="X45" s="413"/>
      <c r="Y45" s="413"/>
      <c r="Z45" s="413"/>
      <c r="AA45" s="400"/>
    </row>
    <row r="46" spans="1:28" ht="14.1" customHeight="1">
      <c r="T46" s="413"/>
      <c r="U46" s="413"/>
      <c r="V46" s="413"/>
      <c r="W46" s="413"/>
      <c r="X46" s="413"/>
      <c r="Y46" s="413"/>
      <c r="Z46" s="413"/>
      <c r="AA46" s="400"/>
    </row>
    <row r="47" spans="1:28" ht="14.1" customHeight="1"/>
    <row r="48" spans="1:2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</sheetData>
  <mergeCells count="12">
    <mergeCell ref="A3:P3"/>
    <mergeCell ref="A5:H5"/>
    <mergeCell ref="A40:P40"/>
    <mergeCell ref="J15:P15"/>
    <mergeCell ref="J27:P27"/>
    <mergeCell ref="J5:P5"/>
    <mergeCell ref="B6:B8"/>
    <mergeCell ref="C6:F6"/>
    <mergeCell ref="G6:G7"/>
    <mergeCell ref="C7:D7"/>
    <mergeCell ref="E7:F7"/>
    <mergeCell ref="H6:H8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30"/>
  <dimension ref="A1:AF61"/>
  <sheetViews>
    <sheetView showGridLines="0" zoomScaleNormal="100" zoomScaleSheetLayoutView="100" workbookViewId="0"/>
  </sheetViews>
  <sheetFormatPr defaultRowHeight="11.25"/>
  <cols>
    <col min="1" max="1" width="8.42578125" style="399" customWidth="1"/>
    <col min="2" max="8" width="9.7109375" style="399" customWidth="1"/>
    <col min="9" max="9" width="1.7109375" style="399" customWidth="1"/>
    <col min="10" max="10" width="7.5703125" style="399" customWidth="1"/>
    <col min="11" max="15" width="9.7109375" style="399" customWidth="1"/>
    <col min="16" max="16" width="9.5703125" style="399" customWidth="1"/>
    <col min="17" max="17" width="9.140625" style="399"/>
    <col min="18" max="18" width="9.140625" style="695"/>
    <col min="19" max="245" width="9.140625" style="399"/>
    <col min="246" max="258" width="10.7109375" style="399" customWidth="1"/>
    <col min="259" max="501" width="9.140625" style="399"/>
    <col min="502" max="514" width="10.7109375" style="399" customWidth="1"/>
    <col min="515" max="757" width="9.140625" style="399"/>
    <col min="758" max="770" width="10.7109375" style="399" customWidth="1"/>
    <col min="771" max="1013" width="9.140625" style="399"/>
    <col min="1014" max="1026" width="10.7109375" style="399" customWidth="1"/>
    <col min="1027" max="1269" width="9.140625" style="399"/>
    <col min="1270" max="1282" width="10.7109375" style="399" customWidth="1"/>
    <col min="1283" max="1525" width="9.140625" style="399"/>
    <col min="1526" max="1538" width="10.7109375" style="399" customWidth="1"/>
    <col min="1539" max="1781" width="9.140625" style="399"/>
    <col min="1782" max="1794" width="10.7109375" style="399" customWidth="1"/>
    <col min="1795" max="2037" width="9.140625" style="399"/>
    <col min="2038" max="2050" width="10.7109375" style="399" customWidth="1"/>
    <col min="2051" max="2293" width="9.140625" style="399"/>
    <col min="2294" max="2306" width="10.7109375" style="399" customWidth="1"/>
    <col min="2307" max="2549" width="9.140625" style="399"/>
    <col min="2550" max="2562" width="10.7109375" style="399" customWidth="1"/>
    <col min="2563" max="2805" width="9.140625" style="399"/>
    <col min="2806" max="2818" width="10.7109375" style="399" customWidth="1"/>
    <col min="2819" max="3061" width="9.140625" style="399"/>
    <col min="3062" max="3074" width="10.7109375" style="399" customWidth="1"/>
    <col min="3075" max="3317" width="9.140625" style="399"/>
    <col min="3318" max="3330" width="10.7109375" style="399" customWidth="1"/>
    <col min="3331" max="3573" width="9.140625" style="399"/>
    <col min="3574" max="3586" width="10.7109375" style="399" customWidth="1"/>
    <col min="3587" max="3829" width="9.140625" style="399"/>
    <col min="3830" max="3842" width="10.7109375" style="399" customWidth="1"/>
    <col min="3843" max="4085" width="9.140625" style="399"/>
    <col min="4086" max="4098" width="10.7109375" style="399" customWidth="1"/>
    <col min="4099" max="4341" width="9.140625" style="399"/>
    <col min="4342" max="4354" width="10.7109375" style="399" customWidth="1"/>
    <col min="4355" max="4597" width="9.140625" style="399"/>
    <col min="4598" max="4610" width="10.7109375" style="399" customWidth="1"/>
    <col min="4611" max="4853" width="9.140625" style="399"/>
    <col min="4854" max="4866" width="10.7109375" style="399" customWidth="1"/>
    <col min="4867" max="5109" width="9.140625" style="399"/>
    <col min="5110" max="5122" width="10.7109375" style="399" customWidth="1"/>
    <col min="5123" max="5365" width="9.140625" style="399"/>
    <col min="5366" max="5378" width="10.7109375" style="399" customWidth="1"/>
    <col min="5379" max="5621" width="9.140625" style="399"/>
    <col min="5622" max="5634" width="10.7109375" style="399" customWidth="1"/>
    <col min="5635" max="5877" width="9.140625" style="399"/>
    <col min="5878" max="5890" width="10.7109375" style="399" customWidth="1"/>
    <col min="5891" max="6133" width="9.140625" style="399"/>
    <col min="6134" max="6146" width="10.7109375" style="399" customWidth="1"/>
    <col min="6147" max="6389" width="9.140625" style="399"/>
    <col min="6390" max="6402" width="10.7109375" style="399" customWidth="1"/>
    <col min="6403" max="6645" width="9.140625" style="399"/>
    <col min="6646" max="6658" width="10.7109375" style="399" customWidth="1"/>
    <col min="6659" max="6901" width="9.140625" style="399"/>
    <col min="6902" max="6914" width="10.7109375" style="399" customWidth="1"/>
    <col min="6915" max="7157" width="9.140625" style="399"/>
    <col min="7158" max="7170" width="10.7109375" style="399" customWidth="1"/>
    <col min="7171" max="7413" width="9.140625" style="399"/>
    <col min="7414" max="7426" width="10.7109375" style="399" customWidth="1"/>
    <col min="7427" max="7669" width="9.140625" style="399"/>
    <col min="7670" max="7682" width="10.7109375" style="399" customWidth="1"/>
    <col min="7683" max="7925" width="9.140625" style="399"/>
    <col min="7926" max="7938" width="10.7109375" style="399" customWidth="1"/>
    <col min="7939" max="8181" width="9.140625" style="399"/>
    <col min="8182" max="8194" width="10.7109375" style="399" customWidth="1"/>
    <col min="8195" max="8437" width="9.140625" style="399"/>
    <col min="8438" max="8450" width="10.7109375" style="399" customWidth="1"/>
    <col min="8451" max="8693" width="9.140625" style="399"/>
    <col min="8694" max="8706" width="10.7109375" style="399" customWidth="1"/>
    <col min="8707" max="8949" width="9.140625" style="399"/>
    <col min="8950" max="8962" width="10.7109375" style="399" customWidth="1"/>
    <col min="8963" max="9205" width="9.140625" style="399"/>
    <col min="9206" max="9218" width="10.7109375" style="399" customWidth="1"/>
    <col min="9219" max="9461" width="9.140625" style="399"/>
    <col min="9462" max="9474" width="10.7109375" style="399" customWidth="1"/>
    <col min="9475" max="9717" width="9.140625" style="399"/>
    <col min="9718" max="9730" width="10.7109375" style="399" customWidth="1"/>
    <col min="9731" max="9973" width="9.140625" style="399"/>
    <col min="9974" max="9986" width="10.7109375" style="399" customWidth="1"/>
    <col min="9987" max="10229" width="9.140625" style="399"/>
    <col min="10230" max="10242" width="10.7109375" style="399" customWidth="1"/>
    <col min="10243" max="10485" width="9.140625" style="399"/>
    <col min="10486" max="10498" width="10.7109375" style="399" customWidth="1"/>
    <col min="10499" max="10741" width="9.140625" style="399"/>
    <col min="10742" max="10754" width="10.7109375" style="399" customWidth="1"/>
    <col min="10755" max="10997" width="9.140625" style="399"/>
    <col min="10998" max="11010" width="10.7109375" style="399" customWidth="1"/>
    <col min="11011" max="11253" width="9.140625" style="399"/>
    <col min="11254" max="11266" width="10.7109375" style="399" customWidth="1"/>
    <col min="11267" max="11509" width="9.140625" style="399"/>
    <col min="11510" max="11522" width="10.7109375" style="399" customWidth="1"/>
    <col min="11523" max="11765" width="9.140625" style="399"/>
    <col min="11766" max="11778" width="10.7109375" style="399" customWidth="1"/>
    <col min="11779" max="12021" width="9.140625" style="399"/>
    <col min="12022" max="12034" width="10.7109375" style="399" customWidth="1"/>
    <col min="12035" max="12277" width="9.140625" style="399"/>
    <col min="12278" max="12290" width="10.7109375" style="399" customWidth="1"/>
    <col min="12291" max="12533" width="9.140625" style="399"/>
    <col min="12534" max="12546" width="10.7109375" style="399" customWidth="1"/>
    <col min="12547" max="12789" width="9.140625" style="399"/>
    <col min="12790" max="12802" width="10.7109375" style="399" customWidth="1"/>
    <col min="12803" max="13045" width="9.140625" style="399"/>
    <col min="13046" max="13058" width="10.7109375" style="399" customWidth="1"/>
    <col min="13059" max="13301" width="9.140625" style="399"/>
    <col min="13302" max="13314" width="10.7109375" style="399" customWidth="1"/>
    <col min="13315" max="13557" width="9.140625" style="399"/>
    <col min="13558" max="13570" width="10.7109375" style="399" customWidth="1"/>
    <col min="13571" max="13813" width="9.140625" style="399"/>
    <col min="13814" max="13826" width="10.7109375" style="399" customWidth="1"/>
    <col min="13827" max="14069" width="9.140625" style="399"/>
    <col min="14070" max="14082" width="10.7109375" style="399" customWidth="1"/>
    <col min="14083" max="14325" width="9.140625" style="399"/>
    <col min="14326" max="14338" width="10.7109375" style="399" customWidth="1"/>
    <col min="14339" max="14581" width="9.140625" style="399"/>
    <col min="14582" max="14594" width="10.7109375" style="399" customWidth="1"/>
    <col min="14595" max="14837" width="9.140625" style="399"/>
    <col min="14838" max="14850" width="10.7109375" style="399" customWidth="1"/>
    <col min="14851" max="15093" width="9.140625" style="399"/>
    <col min="15094" max="15106" width="10.7109375" style="399" customWidth="1"/>
    <col min="15107" max="15349" width="9.140625" style="399"/>
    <col min="15350" max="15362" width="10.7109375" style="399" customWidth="1"/>
    <col min="15363" max="15605" width="9.140625" style="399"/>
    <col min="15606" max="15618" width="10.7109375" style="399" customWidth="1"/>
    <col min="15619" max="15861" width="9.140625" style="399"/>
    <col min="15862" max="15874" width="10.7109375" style="399" customWidth="1"/>
    <col min="15875" max="16117" width="9.140625" style="399"/>
    <col min="16118" max="16130" width="10.7109375" style="399" customWidth="1"/>
    <col min="16131" max="16384" width="9.140625" style="399"/>
  </cols>
  <sheetData>
    <row r="1" spans="1:32" ht="18" customHeight="1">
      <c r="A1" s="711" t="s">
        <v>456</v>
      </c>
      <c r="B1" s="711"/>
      <c r="C1" s="711"/>
      <c r="D1" s="711"/>
      <c r="F1" s="740"/>
    </row>
    <row r="2" spans="1:32" ht="5.0999999999999996" customHeight="1">
      <c r="A2" s="1015"/>
      <c r="B2" s="1015"/>
      <c r="C2" s="1015"/>
      <c r="D2" s="1015"/>
      <c r="E2" s="437"/>
      <c r="F2" s="1016"/>
      <c r="G2" s="437"/>
      <c r="H2" s="437"/>
    </row>
    <row r="3" spans="1:32" ht="16.5" customHeight="1">
      <c r="A3" s="1685">
        <v>2020</v>
      </c>
      <c r="B3" s="1686"/>
      <c r="C3" s="1686"/>
      <c r="D3" s="1686"/>
      <c r="E3" s="1686"/>
      <c r="F3" s="1686"/>
      <c r="G3" s="1686"/>
      <c r="H3" s="1687"/>
      <c r="I3" s="1012"/>
      <c r="J3" s="1678" t="s">
        <v>400</v>
      </c>
      <c r="K3" s="1678"/>
      <c r="L3" s="1678"/>
      <c r="M3" s="1678"/>
      <c r="N3" s="1678"/>
      <c r="O3" s="1678"/>
      <c r="P3" s="1678"/>
    </row>
    <row r="4" spans="1:32" ht="27.75" customHeight="1">
      <c r="A4" s="81"/>
      <c r="B4" s="1663" t="s">
        <v>228</v>
      </c>
      <c r="C4" s="1776" t="s">
        <v>253</v>
      </c>
      <c r="D4" s="1777"/>
      <c r="E4" s="1777"/>
      <c r="F4" s="1778"/>
      <c r="G4" s="1663" t="s">
        <v>227</v>
      </c>
      <c r="H4" s="1663" t="s">
        <v>229</v>
      </c>
      <c r="I4" s="1013"/>
      <c r="J4" s="1013"/>
      <c r="K4" s="1013"/>
      <c r="L4" s="1013"/>
      <c r="M4" s="1013"/>
      <c r="N4" s="1013"/>
      <c r="O4" s="1013"/>
    </row>
    <row r="5" spans="1:32" ht="26.25" customHeight="1">
      <c r="A5" s="154"/>
      <c r="B5" s="1775"/>
      <c r="C5" s="1776" t="s">
        <v>230</v>
      </c>
      <c r="D5" s="1778"/>
      <c r="E5" s="1606" t="s">
        <v>231</v>
      </c>
      <c r="F5" s="1584"/>
      <c r="G5" s="1775"/>
      <c r="H5" s="1775"/>
      <c r="I5" s="1013"/>
      <c r="J5" s="1013"/>
      <c r="K5" s="1013"/>
      <c r="L5" s="1013"/>
      <c r="M5" s="1013"/>
      <c r="N5" s="1013"/>
      <c r="O5" s="1013"/>
    </row>
    <row r="6" spans="1:32" ht="14.1" customHeight="1">
      <c r="A6" s="51" t="str">
        <f>'6.1'!A8</f>
        <v>Období</v>
      </c>
      <c r="B6" s="1667"/>
      <c r="C6" s="155" t="s">
        <v>397</v>
      </c>
      <c r="D6" s="155" t="s">
        <v>3</v>
      </c>
      <c r="E6" s="155" t="s">
        <v>397</v>
      </c>
      <c r="F6" s="155" t="s">
        <v>3</v>
      </c>
      <c r="G6" s="1667"/>
      <c r="H6" s="1667"/>
      <c r="I6" s="740"/>
      <c r="J6" s="740"/>
      <c r="K6" s="740"/>
      <c r="L6" s="740"/>
      <c r="M6" s="740"/>
      <c r="N6" s="740"/>
      <c r="O6" s="740"/>
      <c r="R6" s="695">
        <v>2019</v>
      </c>
    </row>
    <row r="7" spans="1:32" ht="12" customHeight="1">
      <c r="A7" s="462" t="str">
        <f>'6.1'!A9</f>
        <v>leden</v>
      </c>
      <c r="B7" s="985">
        <v>1611</v>
      </c>
      <c r="C7" s="985">
        <v>459290.43916863576</v>
      </c>
      <c r="D7" s="985">
        <v>4898041.5435770014</v>
      </c>
      <c r="E7" s="1021">
        <f>C7/B7</f>
        <v>285.09648613819724</v>
      </c>
      <c r="F7" s="1022">
        <f>D7/B7</f>
        <v>3040.3733976269405</v>
      </c>
      <c r="G7" s="1023">
        <f>C7/'8.1'!C9</f>
        <v>0.37747868239698129</v>
      </c>
      <c r="H7" s="989">
        <f>(C7-R7)/R7</f>
        <v>-2.0133550664847455E-2</v>
      </c>
      <c r="I7" s="403"/>
      <c r="J7" s="403"/>
      <c r="K7" s="403"/>
      <c r="L7" s="403"/>
      <c r="M7" s="403"/>
      <c r="N7" s="403"/>
      <c r="O7" s="403"/>
      <c r="R7" s="686">
        <v>468727.58984682872</v>
      </c>
      <c r="T7" s="404"/>
      <c r="U7" s="404"/>
      <c r="V7" s="404"/>
      <c r="W7" s="404"/>
      <c r="X7" s="404"/>
      <c r="Z7" s="404"/>
      <c r="AD7" s="404"/>
      <c r="AE7" s="404"/>
      <c r="AF7" s="404"/>
    </row>
    <row r="8" spans="1:32" ht="12" customHeight="1">
      <c r="A8" s="498" t="str">
        <f>'6.1'!A10</f>
        <v>únor</v>
      </c>
      <c r="B8" s="1003">
        <v>1609</v>
      </c>
      <c r="C8" s="1003">
        <v>389751.77173847542</v>
      </c>
      <c r="D8" s="1003">
        <v>4156927.4679720006</v>
      </c>
      <c r="E8" s="1027">
        <f t="shared" ref="E8:E25" si="0">C8/B8</f>
        <v>242.23230064541667</v>
      </c>
      <c r="F8" s="1028">
        <f t="shared" ref="F8:F25" si="1">D8/B8</f>
        <v>2583.5472144014921</v>
      </c>
      <c r="G8" s="1029">
        <f>C8/'8.1'!C10</f>
        <v>0.39952361603192615</v>
      </c>
      <c r="H8" s="1007">
        <f t="shared" ref="H8:H25" si="2">(C8-R8)/R8</f>
        <v>1.9372904058211585E-2</v>
      </c>
      <c r="I8" s="403"/>
      <c r="J8" s="403"/>
      <c r="K8" s="403"/>
      <c r="L8" s="403"/>
      <c r="M8" s="403"/>
      <c r="N8" s="403"/>
      <c r="O8" s="403"/>
      <c r="R8" s="686">
        <v>382344.64560205588</v>
      </c>
      <c r="T8" s="404"/>
      <c r="U8" s="404"/>
      <c r="V8" s="404"/>
      <c r="W8" s="404"/>
      <c r="X8" s="404"/>
      <c r="Z8" s="404"/>
      <c r="AD8" s="404"/>
      <c r="AE8" s="404"/>
      <c r="AF8" s="404"/>
    </row>
    <row r="9" spans="1:32" ht="12" customHeight="1">
      <c r="A9" s="473" t="str">
        <f>'6.1'!A11</f>
        <v>březen</v>
      </c>
      <c r="B9" s="992">
        <v>1599</v>
      </c>
      <c r="C9" s="992">
        <v>381906.30234116694</v>
      </c>
      <c r="D9" s="992">
        <v>4073502.0202859999</v>
      </c>
      <c r="E9" s="1024">
        <f t="shared" si="0"/>
        <v>238.84071440973543</v>
      </c>
      <c r="F9" s="1025">
        <f t="shared" si="1"/>
        <v>2547.5309695347091</v>
      </c>
      <c r="G9" s="1026">
        <f>C9/'8.1'!C11</f>
        <v>0.41550539928117908</v>
      </c>
      <c r="H9" s="996">
        <f t="shared" si="2"/>
        <v>9.4760897493720561E-2</v>
      </c>
      <c r="I9" s="403"/>
      <c r="J9" s="403"/>
      <c r="K9" s="403"/>
      <c r="L9" s="403"/>
      <c r="M9" s="403"/>
      <c r="N9" s="403"/>
      <c r="O9" s="403"/>
      <c r="R9" s="686">
        <v>348849.05299000005</v>
      </c>
      <c r="T9" s="404"/>
      <c r="U9" s="404"/>
      <c r="V9" s="404"/>
      <c r="W9" s="404"/>
      <c r="X9" s="404"/>
      <c r="Z9" s="404"/>
      <c r="AD9" s="404"/>
      <c r="AE9" s="404"/>
      <c r="AF9" s="404"/>
    </row>
    <row r="10" spans="1:32" ht="12" customHeight="1">
      <c r="A10" s="462" t="str">
        <f>'6.1'!A12</f>
        <v>duben</v>
      </c>
      <c r="B10" s="985">
        <v>1602</v>
      </c>
      <c r="C10" s="985">
        <v>279676.37725276989</v>
      </c>
      <c r="D10" s="985">
        <v>2986128.3852419998</v>
      </c>
      <c r="E10" s="1021">
        <f t="shared" si="0"/>
        <v>174.57951139373901</v>
      </c>
      <c r="F10" s="1022">
        <f t="shared" si="1"/>
        <v>1864.0002404756553</v>
      </c>
      <c r="G10" s="1023">
        <f>C10/'8.1'!C12</f>
        <v>0.48641238389706121</v>
      </c>
      <c r="H10" s="989">
        <f t="shared" si="2"/>
        <v>-6.9645408821388088E-2</v>
      </c>
      <c r="I10" s="403"/>
      <c r="J10" s="403"/>
      <c r="K10" s="403"/>
      <c r="L10" s="403"/>
      <c r="M10" s="403"/>
      <c r="N10" s="403"/>
      <c r="O10" s="403"/>
      <c r="R10" s="686">
        <v>300612.66951825778</v>
      </c>
      <c r="T10" s="404"/>
      <c r="U10" s="404"/>
      <c r="V10" s="404"/>
      <c r="W10" s="404"/>
      <c r="X10" s="404"/>
      <c r="Z10" s="404"/>
      <c r="AD10" s="404"/>
      <c r="AE10" s="404"/>
      <c r="AF10" s="404"/>
    </row>
    <row r="11" spans="1:32" ht="12" customHeight="1">
      <c r="A11" s="498" t="str">
        <f>'6.1'!A13</f>
        <v>květen</v>
      </c>
      <c r="B11" s="1003">
        <v>1599</v>
      </c>
      <c r="C11" s="1003">
        <v>274819.66430698894</v>
      </c>
      <c r="D11" s="1003">
        <v>2935336.1545949997</v>
      </c>
      <c r="E11" s="1027">
        <f t="shared" si="0"/>
        <v>171.86970875984298</v>
      </c>
      <c r="F11" s="1028">
        <f t="shared" si="1"/>
        <v>1835.7324293902439</v>
      </c>
      <c r="G11" s="1029">
        <f>C11/'8.1'!C13</f>
        <v>0.55818513373093248</v>
      </c>
      <c r="H11" s="1007">
        <f t="shared" si="2"/>
        <v>-6.0118712809103358E-2</v>
      </c>
      <c r="I11" s="403"/>
      <c r="J11" s="403"/>
      <c r="K11" s="403"/>
      <c r="L11" s="403"/>
      <c r="M11" s="403"/>
      <c r="N11" s="403"/>
      <c r="O11" s="403"/>
      <c r="R11" s="686">
        <v>292398.27205025638</v>
      </c>
      <c r="T11" s="404"/>
      <c r="U11" s="404"/>
      <c r="V11" s="404"/>
      <c r="W11" s="404"/>
      <c r="X11" s="404"/>
      <c r="Z11" s="404"/>
      <c r="AD11" s="404"/>
      <c r="AE11" s="404"/>
      <c r="AF11" s="404"/>
    </row>
    <row r="12" spans="1:32" ht="12" customHeight="1">
      <c r="A12" s="473" t="str">
        <f>'6.1'!A14</f>
        <v>červen</v>
      </c>
      <c r="B12" s="992">
        <v>1597</v>
      </c>
      <c r="C12" s="992">
        <v>287238.18036333832</v>
      </c>
      <c r="D12" s="992">
        <v>3076221.9417680004</v>
      </c>
      <c r="E12" s="1024">
        <f t="shared" si="0"/>
        <v>179.86110229388748</v>
      </c>
      <c r="F12" s="1025">
        <f t="shared" si="1"/>
        <v>1926.2504331671887</v>
      </c>
      <c r="G12" s="1026">
        <f>C12/'8.1'!C14</f>
        <v>0.71189175924775783</v>
      </c>
      <c r="H12" s="996">
        <f t="shared" si="2"/>
        <v>-5.5246764979424061E-3</v>
      </c>
      <c r="I12" s="403"/>
      <c r="J12" s="403"/>
      <c r="K12" s="403"/>
      <c r="L12" s="403"/>
      <c r="M12" s="403"/>
      <c r="N12" s="403"/>
      <c r="O12" s="403"/>
      <c r="R12" s="686">
        <v>288833.89419038111</v>
      </c>
      <c r="T12" s="404"/>
      <c r="U12" s="404"/>
      <c r="V12" s="404"/>
      <c r="W12" s="404"/>
      <c r="X12" s="404"/>
      <c r="Z12" s="404"/>
      <c r="AD12" s="404"/>
      <c r="AE12" s="404"/>
      <c r="AF12" s="404"/>
    </row>
    <row r="13" spans="1:32" ht="12" customHeight="1">
      <c r="A13" s="462" t="str">
        <f>'6.1'!A15</f>
        <v>červenec</v>
      </c>
      <c r="B13" s="985">
        <v>1594</v>
      </c>
      <c r="C13" s="985">
        <v>319499.70437384298</v>
      </c>
      <c r="D13" s="985">
        <v>3420989.0769279995</v>
      </c>
      <c r="E13" s="1021">
        <f t="shared" si="0"/>
        <v>200.43896133867187</v>
      </c>
      <c r="F13" s="1022">
        <f t="shared" si="1"/>
        <v>2146.1662966925969</v>
      </c>
      <c r="G13" s="1023">
        <f>C13/'8.1'!C15</f>
        <v>0.77139010920560347</v>
      </c>
      <c r="H13" s="989">
        <f t="shared" si="2"/>
        <v>4.9694533441061513E-2</v>
      </c>
      <c r="I13" s="403"/>
      <c r="J13" s="1774" t="s">
        <v>401</v>
      </c>
      <c r="K13" s="1774"/>
      <c r="L13" s="1774"/>
      <c r="M13" s="1774"/>
      <c r="N13" s="1774"/>
      <c r="O13" s="1774"/>
      <c r="P13" s="1774"/>
      <c r="R13" s="686">
        <v>304373.98137768079</v>
      </c>
      <c r="T13" s="404"/>
      <c r="U13" s="404"/>
      <c r="V13" s="404"/>
      <c r="W13" s="404"/>
      <c r="X13" s="404"/>
      <c r="Z13" s="404"/>
      <c r="AD13" s="404"/>
      <c r="AE13" s="404"/>
      <c r="AF13" s="404"/>
    </row>
    <row r="14" spans="1:32" ht="12" customHeight="1">
      <c r="A14" s="498" t="str">
        <f>'6.1'!A16</f>
        <v>srpen</v>
      </c>
      <c r="B14" s="1003">
        <v>1596</v>
      </c>
      <c r="C14" s="1003">
        <v>300777.63788235816</v>
      </c>
      <c r="D14" s="1003">
        <v>3225849.3920100001</v>
      </c>
      <c r="E14" s="1027">
        <f t="shared" si="0"/>
        <v>188.45716659295624</v>
      </c>
      <c r="F14" s="1028">
        <f t="shared" si="1"/>
        <v>2021.2088922368421</v>
      </c>
      <c r="G14" s="1029">
        <f>C14/'8.1'!C16</f>
        <v>0.74976186930586353</v>
      </c>
      <c r="H14" s="1007">
        <f t="shared" si="2"/>
        <v>2.792346414110403E-2</v>
      </c>
      <c r="I14" s="403"/>
      <c r="K14" s="695"/>
      <c r="L14" s="600" t="str">
        <f>C5</f>
        <v>Celková spotřeba</v>
      </c>
      <c r="R14" s="686">
        <v>292607.03581046977</v>
      </c>
      <c r="T14" s="404"/>
      <c r="U14" s="404"/>
      <c r="V14" s="404"/>
      <c r="W14" s="404"/>
      <c r="X14" s="404"/>
      <c r="Z14" s="404"/>
      <c r="AD14" s="404"/>
      <c r="AE14" s="404"/>
      <c r="AF14" s="404"/>
    </row>
    <row r="15" spans="1:32" ht="12" customHeight="1">
      <c r="A15" s="473" t="str">
        <f>'6.1'!A17</f>
        <v>září</v>
      </c>
      <c r="B15" s="992">
        <v>1599</v>
      </c>
      <c r="C15" s="992">
        <v>276160.32736333751</v>
      </c>
      <c r="D15" s="992">
        <v>2962525.3420380005</v>
      </c>
      <c r="E15" s="1024">
        <f t="shared" si="0"/>
        <v>172.70814719408224</v>
      </c>
      <c r="F15" s="1025">
        <f t="shared" si="1"/>
        <v>1852.7362989606006</v>
      </c>
      <c r="G15" s="1026">
        <f>C15/'8.1'!C17</f>
        <v>0.66365956560498152</v>
      </c>
      <c r="H15" s="996">
        <f t="shared" si="2"/>
        <v>-0.17169287313572007</v>
      </c>
      <c r="I15" s="403"/>
      <c r="J15" s="403"/>
      <c r="K15" s="1009">
        <f>A27</f>
        <v>2011</v>
      </c>
      <c r="L15" s="1009">
        <f>C27</f>
        <v>3544517.7146528307</v>
      </c>
      <c r="M15" s="1010"/>
      <c r="N15" s="1010"/>
      <c r="O15" s="1010"/>
      <c r="R15" s="686">
        <v>333403.29740828974</v>
      </c>
      <c r="T15" s="404"/>
      <c r="U15" s="404"/>
      <c r="V15" s="404"/>
      <c r="W15" s="404"/>
      <c r="X15" s="404"/>
      <c r="Z15" s="404"/>
      <c r="AD15" s="404"/>
      <c r="AE15" s="404"/>
      <c r="AF15" s="404"/>
    </row>
    <row r="16" spans="1:32" ht="12" customHeight="1">
      <c r="A16" s="462" t="str">
        <f>'6.1'!A18</f>
        <v>říjen</v>
      </c>
      <c r="B16" s="985">
        <v>1603</v>
      </c>
      <c r="C16" s="985">
        <v>370301.87954321969</v>
      </c>
      <c r="D16" s="985">
        <v>3959798.9840529999</v>
      </c>
      <c r="E16" s="1021">
        <f t="shared" si="0"/>
        <v>231.00553932827179</v>
      </c>
      <c r="F16" s="1022">
        <f t="shared" si="1"/>
        <v>2470.2426600455397</v>
      </c>
      <c r="G16" s="1023">
        <f>C16/'8.1'!C18</f>
        <v>0.50631113667909522</v>
      </c>
      <c r="H16" s="989">
        <f t="shared" si="2"/>
        <v>-6.5504628322937339E-2</v>
      </c>
      <c r="I16" s="403"/>
      <c r="J16" s="403"/>
      <c r="K16" s="1009">
        <f t="shared" ref="K16:K24" si="3">A28</f>
        <v>2012</v>
      </c>
      <c r="L16" s="1009">
        <f t="shared" ref="L16:L24" si="4">C28</f>
        <v>3542741.3316356624</v>
      </c>
      <c r="M16" s="1010"/>
      <c r="N16" s="1010"/>
      <c r="O16" s="1010"/>
      <c r="R16" s="686">
        <v>396258.65549089783</v>
      </c>
      <c r="T16" s="404"/>
      <c r="U16" s="404"/>
      <c r="V16" s="404"/>
      <c r="W16" s="404"/>
      <c r="X16" s="404"/>
      <c r="Z16" s="404"/>
      <c r="AD16" s="404"/>
      <c r="AE16" s="404"/>
      <c r="AF16" s="404"/>
    </row>
    <row r="17" spans="1:32" ht="12" customHeight="1">
      <c r="A17" s="498" t="str">
        <f>'6.1'!A19</f>
        <v>listopad</v>
      </c>
      <c r="B17" s="1003">
        <v>1605</v>
      </c>
      <c r="C17" s="1003">
        <v>457968.46712282422</v>
      </c>
      <c r="D17" s="1003">
        <v>4893018.8056199998</v>
      </c>
      <c r="E17" s="1027">
        <f t="shared" si="0"/>
        <v>285.33860879926743</v>
      </c>
      <c r="F17" s="1028">
        <f t="shared" si="1"/>
        <v>3048.6098477383175</v>
      </c>
      <c r="G17" s="1029">
        <f>C17/'8.1'!C19</f>
        <v>0.45541490730511502</v>
      </c>
      <c r="H17" s="1007">
        <f t="shared" si="2"/>
        <v>0.12459478551858688</v>
      </c>
      <c r="I17" s="403"/>
      <c r="J17" s="403"/>
      <c r="K17" s="1009">
        <f t="shared" si="3"/>
        <v>2013</v>
      </c>
      <c r="L17" s="1009">
        <f t="shared" si="4"/>
        <v>3627323.0662095109</v>
      </c>
      <c r="M17" s="1010"/>
      <c r="N17" s="1010"/>
      <c r="O17" s="1010"/>
      <c r="R17" s="686">
        <v>407229.7622397744</v>
      </c>
      <c r="T17" s="404"/>
      <c r="U17" s="404"/>
      <c r="V17" s="404"/>
      <c r="W17" s="404"/>
      <c r="X17" s="404"/>
      <c r="Z17" s="404"/>
      <c r="AD17" s="404"/>
      <c r="AE17" s="404"/>
      <c r="AF17" s="404"/>
    </row>
    <row r="18" spans="1:32" ht="12" customHeight="1">
      <c r="A18" s="473" t="str">
        <f>'6.1'!A20</f>
        <v>prosinec</v>
      </c>
      <c r="B18" s="992">
        <v>1605</v>
      </c>
      <c r="C18" s="992">
        <v>470919.03876980487</v>
      </c>
      <c r="D18" s="992">
        <v>5032454.011758999</v>
      </c>
      <c r="E18" s="1024">
        <f t="shared" si="0"/>
        <v>293.40750079115571</v>
      </c>
      <c r="F18" s="1025">
        <f t="shared" si="1"/>
        <v>3135.4853655819306</v>
      </c>
      <c r="G18" s="1026">
        <f>C18/'8.1'!C20</f>
        <v>0.4118036293631494</v>
      </c>
      <c r="H18" s="996">
        <f t="shared" si="2"/>
        <v>0.22284228080408836</v>
      </c>
      <c r="I18" s="403"/>
      <c r="J18" s="403"/>
      <c r="K18" s="1009">
        <f t="shared" si="3"/>
        <v>2014</v>
      </c>
      <c r="L18" s="1009">
        <f t="shared" si="4"/>
        <v>3410397.2052618805</v>
      </c>
      <c r="M18" s="1010"/>
      <c r="N18" s="1010"/>
      <c r="O18" s="1010"/>
      <c r="R18" s="686">
        <v>385102.02514436189</v>
      </c>
      <c r="T18" s="404"/>
      <c r="U18" s="404"/>
      <c r="V18" s="404"/>
      <c r="W18" s="404"/>
      <c r="X18" s="404"/>
      <c r="Z18" s="404"/>
      <c r="AD18" s="404"/>
      <c r="AE18" s="404"/>
      <c r="AF18" s="404"/>
    </row>
    <row r="19" spans="1:32" ht="12" customHeight="1">
      <c r="A19" s="462" t="str">
        <f>'6.1'!A21</f>
        <v>I. čtvrtletí</v>
      </c>
      <c r="B19" s="985">
        <f>B9</f>
        <v>1599</v>
      </c>
      <c r="C19" s="985">
        <f t="shared" ref="C19:D19" si="5">SUM(C7:C9)</f>
        <v>1230948.5132482781</v>
      </c>
      <c r="D19" s="985">
        <f t="shared" si="5"/>
        <v>13128471.031835001</v>
      </c>
      <c r="E19" s="1021">
        <f t="shared" si="0"/>
        <v>769.82396075564611</v>
      </c>
      <c r="F19" s="1022">
        <f t="shared" si="1"/>
        <v>8210.4259110913081</v>
      </c>
      <c r="G19" s="1023">
        <f>C19/'8.1'!C21</f>
        <v>0.39562399073745785</v>
      </c>
      <c r="H19" s="989">
        <f t="shared" si="2"/>
        <v>2.5857716758872076E-2</v>
      </c>
      <c r="I19" s="403"/>
      <c r="J19" s="403"/>
      <c r="K19" s="1009">
        <f t="shared" si="3"/>
        <v>2015</v>
      </c>
      <c r="L19" s="1009">
        <f t="shared" si="4"/>
        <v>3522761.6740966924</v>
      </c>
      <c r="M19" s="1010"/>
      <c r="N19" s="1010"/>
      <c r="O19" s="1010"/>
      <c r="R19" s="686">
        <v>1199921.2884388845</v>
      </c>
      <c r="T19" s="404"/>
      <c r="U19" s="404"/>
      <c r="V19" s="404"/>
      <c r="W19" s="404"/>
      <c r="AD19" s="404"/>
      <c r="AE19" s="404"/>
      <c r="AF19" s="404"/>
    </row>
    <row r="20" spans="1:32" ht="12" customHeight="1">
      <c r="A20" s="498" t="str">
        <f>'6.1'!A22</f>
        <v>II. čtvrtletí</v>
      </c>
      <c r="B20" s="1003">
        <f>B12</f>
        <v>1597</v>
      </c>
      <c r="C20" s="1003">
        <f t="shared" ref="C20:D20" si="6">SUM(C10:C12)</f>
        <v>841734.22192309715</v>
      </c>
      <c r="D20" s="1003">
        <f t="shared" si="6"/>
        <v>8997686.4816049989</v>
      </c>
      <c r="E20" s="1027">
        <f t="shared" si="0"/>
        <v>527.07214898127563</v>
      </c>
      <c r="F20" s="1028">
        <f t="shared" si="1"/>
        <v>5634.118022294927</v>
      </c>
      <c r="G20" s="1029">
        <f>C20/'8.1'!C22</f>
        <v>0.57229348621883913</v>
      </c>
      <c r="H20" s="1007">
        <f t="shared" si="2"/>
        <v>-4.5484888281144983E-2</v>
      </c>
      <c r="I20" s="403"/>
      <c r="J20" s="403"/>
      <c r="K20" s="1009">
        <f t="shared" si="3"/>
        <v>2016</v>
      </c>
      <c r="L20" s="1009">
        <f t="shared" si="4"/>
        <v>3836358.4581271773</v>
      </c>
      <c r="M20" s="1010"/>
      <c r="N20" s="1010"/>
      <c r="O20" s="1010"/>
      <c r="R20" s="686">
        <v>881844.83575889515</v>
      </c>
    </row>
    <row r="21" spans="1:32" ht="12" customHeight="1">
      <c r="A21" s="498" t="str">
        <f>'6.1'!A23</f>
        <v>III. čtvrtletí</v>
      </c>
      <c r="B21" s="1003">
        <f>B15</f>
        <v>1599</v>
      </c>
      <c r="C21" s="1003">
        <f t="shared" ref="C21:D21" si="7">SUM(C13:C15)</f>
        <v>896437.6696195387</v>
      </c>
      <c r="D21" s="1003">
        <f t="shared" si="7"/>
        <v>9609363.8109760005</v>
      </c>
      <c r="E21" s="1027">
        <f t="shared" si="0"/>
        <v>560.62393347063085</v>
      </c>
      <c r="F21" s="1028">
        <f t="shared" si="1"/>
        <v>6009.6083871019391</v>
      </c>
      <c r="G21" s="1029">
        <f>C21/'8.1'!C23</f>
        <v>0.72794195717748156</v>
      </c>
      <c r="H21" s="1007">
        <f t="shared" si="2"/>
        <v>-3.6486690977401252E-2</v>
      </c>
      <c r="I21" s="403"/>
      <c r="J21" s="403"/>
      <c r="K21" s="1009">
        <f t="shared" si="3"/>
        <v>2017</v>
      </c>
      <c r="L21" s="1009">
        <f t="shared" si="4"/>
        <v>3847746</v>
      </c>
      <c r="M21" s="1010"/>
      <c r="N21" s="1010"/>
      <c r="O21" s="1010"/>
      <c r="R21" s="686">
        <v>930384.31459644029</v>
      </c>
    </row>
    <row r="22" spans="1:32" ht="12" customHeight="1">
      <c r="A22" s="473" t="str">
        <f>'6.1'!A24</f>
        <v>IV. čtvrtletí</v>
      </c>
      <c r="B22" s="992">
        <f>B18</f>
        <v>1605</v>
      </c>
      <c r="C22" s="992">
        <f t="shared" ref="C22:D22" si="8">SUM(C16:C18)</f>
        <v>1299189.3854358487</v>
      </c>
      <c r="D22" s="992">
        <f t="shared" si="8"/>
        <v>13885271.801431999</v>
      </c>
      <c r="E22" s="1024">
        <f t="shared" si="0"/>
        <v>809.46379154881538</v>
      </c>
      <c r="F22" s="1025">
        <f t="shared" si="1"/>
        <v>8651.2596893657319</v>
      </c>
      <c r="G22" s="1026">
        <f>C22/'8.1'!C24</f>
        <v>0.45102415667602003</v>
      </c>
      <c r="H22" s="996">
        <f t="shared" si="2"/>
        <v>9.3050506357169729E-2</v>
      </c>
      <c r="I22" s="403"/>
      <c r="J22" s="403"/>
      <c r="K22" s="1009">
        <f t="shared" si="3"/>
        <v>2018</v>
      </c>
      <c r="L22" s="1009">
        <f t="shared" si="4"/>
        <v>3854919.8167295875</v>
      </c>
      <c r="M22" s="1010"/>
      <c r="N22" s="1010"/>
      <c r="O22" s="1010"/>
      <c r="R22" s="686">
        <v>1188590.4428750342</v>
      </c>
    </row>
    <row r="23" spans="1:32" ht="12" customHeight="1">
      <c r="A23" s="462" t="str">
        <f>'6.1'!A25</f>
        <v>I. pololetí</v>
      </c>
      <c r="B23" s="985">
        <f>B12</f>
        <v>1597</v>
      </c>
      <c r="C23" s="985">
        <f t="shared" ref="C23:D23" si="9">SUM(C7:C12)</f>
        <v>2072682.7351713753</v>
      </c>
      <c r="D23" s="985">
        <f t="shared" si="9"/>
        <v>22126157.513440002</v>
      </c>
      <c r="E23" s="1021">
        <f t="shared" si="0"/>
        <v>1297.860197352145</v>
      </c>
      <c r="F23" s="1022">
        <f t="shared" si="1"/>
        <v>13854.826245109582</v>
      </c>
      <c r="G23" s="1023">
        <f>C23/'8.1'!C25</f>
        <v>0.45233167628600052</v>
      </c>
      <c r="H23" s="989">
        <f t="shared" si="2"/>
        <v>-4.3633090772406983E-3</v>
      </c>
      <c r="I23" s="403"/>
      <c r="J23" s="403"/>
      <c r="K23" s="1009">
        <f t="shared" si="3"/>
        <v>2019</v>
      </c>
      <c r="L23" s="1009">
        <f t="shared" si="4"/>
        <v>4200740.8816692531</v>
      </c>
      <c r="M23" s="1010"/>
      <c r="N23" s="1010"/>
      <c r="O23" s="1010"/>
      <c r="R23" s="686">
        <v>2081766.1241977797</v>
      </c>
      <c r="T23" s="404"/>
      <c r="U23" s="404"/>
      <c r="V23" s="404"/>
      <c r="W23" s="404"/>
      <c r="X23" s="404"/>
      <c r="Z23" s="404"/>
    </row>
    <row r="24" spans="1:32" ht="12" customHeight="1">
      <c r="A24" s="473" t="str">
        <f>'6.1'!A26</f>
        <v>II. pololetí</v>
      </c>
      <c r="B24" s="992">
        <f>B18</f>
        <v>1605</v>
      </c>
      <c r="C24" s="992">
        <f t="shared" ref="C24:D24" si="10">SUM(C13:C18)</f>
        <v>2195627.0550553873</v>
      </c>
      <c r="D24" s="992">
        <f t="shared" si="10"/>
        <v>23494635.612407997</v>
      </c>
      <c r="E24" s="1024">
        <f t="shared" si="0"/>
        <v>1367.9919346139484</v>
      </c>
      <c r="F24" s="1025">
        <f t="shared" si="1"/>
        <v>14638.402250721494</v>
      </c>
      <c r="G24" s="1026">
        <f>C24/'8.1'!C26</f>
        <v>0.53395595437922128</v>
      </c>
      <c r="H24" s="996">
        <f t="shared" si="2"/>
        <v>3.6174238184592616E-2</v>
      </c>
      <c r="I24" s="403"/>
      <c r="J24" s="403"/>
      <c r="K24" s="1009">
        <f t="shared" si="3"/>
        <v>2020</v>
      </c>
      <c r="L24" s="1009">
        <f t="shared" si="4"/>
        <v>4268309.7902267631</v>
      </c>
      <c r="M24" s="1010"/>
      <c r="N24" s="1010"/>
      <c r="O24" s="1010"/>
      <c r="R24" s="686">
        <v>2118974.7574714748</v>
      </c>
      <c r="W24" s="404"/>
      <c r="X24" s="404"/>
      <c r="Z24" s="404"/>
    </row>
    <row r="25" spans="1:32" ht="12" customHeight="1">
      <c r="A25" s="156" t="str">
        <f>'6.1'!A27</f>
        <v>rok</v>
      </c>
      <c r="B25" s="157">
        <f>B18</f>
        <v>1605</v>
      </c>
      <c r="C25" s="157">
        <f t="shared" ref="C25:D25" si="11">SUM(C7:C18)</f>
        <v>4268309.7902267631</v>
      </c>
      <c r="D25" s="157">
        <f t="shared" si="11"/>
        <v>45620793.125848003</v>
      </c>
      <c r="E25" s="162">
        <f t="shared" si="0"/>
        <v>2659.3830468702572</v>
      </c>
      <c r="F25" s="163">
        <f t="shared" si="1"/>
        <v>28424.170171867914</v>
      </c>
      <c r="G25" s="164">
        <f>C25/'8.1'!C27</f>
        <v>0.49093652980057306</v>
      </c>
      <c r="H25" s="161">
        <f t="shared" si="2"/>
        <v>1.6084997970800825E-2</v>
      </c>
      <c r="I25" s="403"/>
      <c r="J25" s="1774" t="s">
        <v>249</v>
      </c>
      <c r="K25" s="1774"/>
      <c r="L25" s="1774"/>
      <c r="M25" s="1774"/>
      <c r="N25" s="1774"/>
      <c r="O25" s="1774"/>
      <c r="P25" s="1774"/>
      <c r="R25" s="686">
        <v>4200740.8816692531</v>
      </c>
      <c r="W25" s="404"/>
      <c r="X25" s="404"/>
      <c r="Z25" s="404"/>
    </row>
    <row r="26" spans="1:32" ht="12" customHeight="1">
      <c r="A26" s="980"/>
      <c r="B26" s="980"/>
      <c r="C26" s="981"/>
      <c r="D26" s="1017"/>
      <c r="E26" s="1018"/>
      <c r="F26" s="1019"/>
      <c r="G26" s="1020"/>
      <c r="H26" s="980"/>
      <c r="K26" s="695"/>
      <c r="L26" s="600" t="str">
        <f>B4</f>
        <v>Počet zákazníků ke konci období</v>
      </c>
      <c r="W26" s="404"/>
      <c r="X26" s="404"/>
      <c r="Z26" s="404"/>
    </row>
    <row r="27" spans="1:32" ht="12" customHeight="1">
      <c r="A27" s="462">
        <v>2011</v>
      </c>
      <c r="B27" s="985">
        <v>1707</v>
      </c>
      <c r="C27" s="985">
        <v>3544517.7146528307</v>
      </c>
      <c r="D27" s="985">
        <v>37545675.106721006</v>
      </c>
      <c r="E27" s="1021">
        <v>2076.4602897790455</v>
      </c>
      <c r="F27" s="1022">
        <v>21995.123085366729</v>
      </c>
      <c r="G27" s="1023">
        <v>0.43447167888341004</v>
      </c>
      <c r="H27" s="989">
        <v>-2.8909254514136579E-2</v>
      </c>
      <c r="I27" s="403"/>
      <c r="J27" s="959"/>
      <c r="K27" s="990">
        <f>A27</f>
        <v>2011</v>
      </c>
      <c r="L27" s="991">
        <f>B27</f>
        <v>1707</v>
      </c>
      <c r="M27" s="959"/>
      <c r="N27" s="939"/>
      <c r="P27" s="959"/>
      <c r="W27" s="404"/>
      <c r="X27" s="404"/>
      <c r="Z27" s="404"/>
    </row>
    <row r="28" spans="1:32" ht="12" customHeight="1">
      <c r="A28" s="473">
        <v>2012</v>
      </c>
      <c r="B28" s="992">
        <v>1652</v>
      </c>
      <c r="C28" s="992">
        <v>3542741.3316356624</v>
      </c>
      <c r="D28" s="992">
        <v>37484925.936778106</v>
      </c>
      <c r="E28" s="1024">
        <v>2144.5165445736457</v>
      </c>
      <c r="F28" s="1025">
        <v>22690.633133642921</v>
      </c>
      <c r="G28" s="1026">
        <v>0.42801750881493861</v>
      </c>
      <c r="H28" s="996">
        <v>-5.0116353201591179E-4</v>
      </c>
      <c r="I28" s="403"/>
      <c r="J28" s="959"/>
      <c r="K28" s="990">
        <f t="shared" ref="K28:K36" si="12">A28</f>
        <v>2012</v>
      </c>
      <c r="L28" s="991">
        <f t="shared" ref="L28:L36" si="13">B28</f>
        <v>1652</v>
      </c>
      <c r="M28" s="959"/>
      <c r="N28" s="939"/>
      <c r="P28" s="959"/>
      <c r="W28" s="404"/>
      <c r="X28" s="404"/>
      <c r="Z28" s="404"/>
    </row>
    <row r="29" spans="1:32" ht="12" customHeight="1">
      <c r="A29" s="462">
        <v>2013</v>
      </c>
      <c r="B29" s="985">
        <v>1637</v>
      </c>
      <c r="C29" s="985">
        <v>3627323.0662095109</v>
      </c>
      <c r="D29" s="985">
        <v>38572429.434018999</v>
      </c>
      <c r="E29" s="1021">
        <v>2215.8357154609107</v>
      </c>
      <c r="F29" s="1022">
        <v>23562.876868673793</v>
      </c>
      <c r="G29" s="1023">
        <v>0.49822993604305493</v>
      </c>
      <c r="H29" s="989">
        <v>2.3874657124571291E-2</v>
      </c>
      <c r="I29" s="403"/>
      <c r="J29" s="959"/>
      <c r="K29" s="990">
        <f t="shared" si="12"/>
        <v>2013</v>
      </c>
      <c r="L29" s="991">
        <f t="shared" si="13"/>
        <v>1637</v>
      </c>
      <c r="M29" s="959"/>
      <c r="N29" s="939"/>
      <c r="P29" s="959"/>
      <c r="W29" s="404"/>
      <c r="X29" s="404"/>
      <c r="Z29" s="404"/>
    </row>
    <row r="30" spans="1:32" ht="12" customHeight="1">
      <c r="A30" s="473">
        <v>2014</v>
      </c>
      <c r="B30" s="992">
        <v>1599</v>
      </c>
      <c r="C30" s="992">
        <v>3410397.2052618805</v>
      </c>
      <c r="D30" s="992">
        <v>36263816.274877004</v>
      </c>
      <c r="E30" s="1024">
        <v>2132.8312728341966</v>
      </c>
      <c r="F30" s="1025">
        <v>22679.05958403815</v>
      </c>
      <c r="G30" s="1026">
        <v>0.44829027025192603</v>
      </c>
      <c r="H30" s="996">
        <v>-5.9803292121513203E-2</v>
      </c>
      <c r="I30" s="403"/>
      <c r="J30" s="959"/>
      <c r="K30" s="990">
        <f t="shared" si="12"/>
        <v>2014</v>
      </c>
      <c r="L30" s="991">
        <f t="shared" si="13"/>
        <v>1599</v>
      </c>
      <c r="M30" s="959"/>
      <c r="N30" s="939"/>
      <c r="P30" s="959"/>
      <c r="W30" s="404"/>
      <c r="X30" s="404"/>
      <c r="Z30" s="404"/>
    </row>
    <row r="31" spans="1:32" ht="12" customHeight="1">
      <c r="A31" s="462">
        <v>2015</v>
      </c>
      <c r="B31" s="985">
        <v>1606</v>
      </c>
      <c r="C31" s="985">
        <v>3522761.6740966924</v>
      </c>
      <c r="D31" s="985">
        <v>37559635.195127994</v>
      </c>
      <c r="E31" s="1021">
        <v>2193.500419736421</v>
      </c>
      <c r="F31" s="1022">
        <v>23387.070482645078</v>
      </c>
      <c r="G31" s="1023">
        <v>0.42673584395352337</v>
      </c>
      <c r="H31" s="989">
        <v>3.2947619315851356E-2</v>
      </c>
      <c r="I31" s="403"/>
      <c r="J31" s="959"/>
      <c r="K31" s="990">
        <f t="shared" si="12"/>
        <v>2015</v>
      </c>
      <c r="L31" s="991">
        <f t="shared" si="13"/>
        <v>1606</v>
      </c>
      <c r="M31" s="959"/>
      <c r="N31" s="939"/>
      <c r="P31" s="959"/>
      <c r="W31" s="404"/>
      <c r="X31" s="404"/>
      <c r="Z31" s="404"/>
    </row>
    <row r="32" spans="1:32" ht="12" customHeight="1">
      <c r="A32" s="473">
        <v>2016</v>
      </c>
      <c r="B32" s="992">
        <v>1618</v>
      </c>
      <c r="C32" s="992">
        <v>3836358.4581271773</v>
      </c>
      <c r="D32" s="992">
        <v>41022704.505940005</v>
      </c>
      <c r="E32" s="1024">
        <v>2371.0497269018401</v>
      </c>
      <c r="F32" s="1025">
        <v>25353.958285500623</v>
      </c>
      <c r="G32" s="1026">
        <v>0.44988170238034997</v>
      </c>
      <c r="H32" s="996">
        <v>8.9020153232732546E-2</v>
      </c>
      <c r="I32" s="403"/>
      <c r="J32" s="959"/>
      <c r="K32" s="990">
        <f t="shared" si="12"/>
        <v>2016</v>
      </c>
      <c r="L32" s="991">
        <f t="shared" si="13"/>
        <v>1618</v>
      </c>
      <c r="M32" s="959"/>
      <c r="N32" s="939"/>
      <c r="P32" s="959"/>
      <c r="W32" s="404"/>
      <c r="X32" s="404"/>
      <c r="Z32" s="404"/>
    </row>
    <row r="33" spans="1:26" ht="12" customHeight="1">
      <c r="A33" s="462">
        <v>2017</v>
      </c>
      <c r="B33" s="985">
        <v>1703</v>
      </c>
      <c r="C33" s="985">
        <v>3847746</v>
      </c>
      <c r="D33" s="985">
        <v>41058748.2441696</v>
      </c>
      <c r="E33" s="1021">
        <v>2259.392836171462</v>
      </c>
      <c r="F33" s="1022">
        <v>24109.658393522961</v>
      </c>
      <c r="G33" s="1023">
        <v>0.45121709550890915</v>
      </c>
      <c r="H33" s="989">
        <v>2.968320608492309E-3</v>
      </c>
      <c r="I33" s="403"/>
      <c r="J33" s="959"/>
      <c r="K33" s="990">
        <f t="shared" si="12"/>
        <v>2017</v>
      </c>
      <c r="L33" s="991">
        <f t="shared" si="13"/>
        <v>1703</v>
      </c>
      <c r="M33" s="959"/>
      <c r="N33" s="939"/>
      <c r="P33" s="959"/>
      <c r="W33" s="404"/>
      <c r="X33" s="404"/>
      <c r="Z33" s="404"/>
    </row>
    <row r="34" spans="1:26" ht="12" customHeight="1">
      <c r="A34" s="473">
        <v>2018</v>
      </c>
      <c r="B34" s="992">
        <v>1692</v>
      </c>
      <c r="C34" s="992">
        <v>3854919.8167295875</v>
      </c>
      <c r="D34" s="992">
        <v>41132713.413059898</v>
      </c>
      <c r="E34" s="1024">
        <v>2278.3214046865173</v>
      </c>
      <c r="F34" s="1025">
        <v>24310.114310319088</v>
      </c>
      <c r="G34" s="1026">
        <v>0.45009767539950563</v>
      </c>
      <c r="H34" s="996">
        <v>1.8644205541601506E-3</v>
      </c>
      <c r="I34" s="403"/>
      <c r="J34" s="959"/>
      <c r="K34" s="990">
        <f t="shared" si="12"/>
        <v>2018</v>
      </c>
      <c r="L34" s="991">
        <f t="shared" si="13"/>
        <v>1692</v>
      </c>
      <c r="M34" s="959"/>
      <c r="N34" s="939"/>
      <c r="P34" s="959"/>
      <c r="W34" s="404"/>
      <c r="X34" s="404"/>
      <c r="Z34" s="404"/>
    </row>
    <row r="35" spans="1:26" ht="12" customHeight="1">
      <c r="A35" s="462">
        <v>2019</v>
      </c>
      <c r="B35" s="985">
        <v>1690</v>
      </c>
      <c r="C35" s="985">
        <v>4200740.8816692531</v>
      </c>
      <c r="D35" s="985">
        <v>44813140.046417996</v>
      </c>
      <c r="E35" s="1021">
        <v>2485.6454921119839</v>
      </c>
      <c r="F35" s="1022">
        <v>26516.650915040234</v>
      </c>
      <c r="G35" s="1023">
        <v>0.49047549512950905</v>
      </c>
      <c r="H35" s="989">
        <v>8.9709016368867328E-2</v>
      </c>
      <c r="I35" s="403"/>
      <c r="J35" s="959"/>
      <c r="K35" s="990">
        <f t="shared" si="12"/>
        <v>2019</v>
      </c>
      <c r="L35" s="991">
        <f t="shared" si="13"/>
        <v>1690</v>
      </c>
      <c r="M35" s="959"/>
      <c r="N35" s="939"/>
      <c r="P35" s="959"/>
      <c r="Y35" s="404"/>
      <c r="Z35" s="404"/>
    </row>
    <row r="36" spans="1:26" ht="12" customHeight="1">
      <c r="A36" s="473">
        <v>2020</v>
      </c>
      <c r="B36" s="992">
        <f>B25</f>
        <v>1605</v>
      </c>
      <c r="C36" s="992">
        <f t="shared" ref="C36:F36" si="14">C25</f>
        <v>4268309.7902267631</v>
      </c>
      <c r="D36" s="992">
        <f t="shared" si="14"/>
        <v>45620793.125848003</v>
      </c>
      <c r="E36" s="992">
        <f t="shared" si="14"/>
        <v>2659.3830468702572</v>
      </c>
      <c r="F36" s="992">
        <f t="shared" si="14"/>
        <v>28424.170171867914</v>
      </c>
      <c r="G36" s="1026">
        <f>C36/'8.1'!C38</f>
        <v>0.49093652980057306</v>
      </c>
      <c r="H36" s="996">
        <f>(C36-C35)/C35</f>
        <v>1.6084997970800825E-2</v>
      </c>
      <c r="I36" s="403"/>
      <c r="J36" s="959"/>
      <c r="K36" s="990">
        <f t="shared" si="12"/>
        <v>2020</v>
      </c>
      <c r="L36" s="991">
        <f t="shared" si="13"/>
        <v>1605</v>
      </c>
      <c r="M36" s="959"/>
      <c r="N36" s="939"/>
      <c r="P36" s="959"/>
      <c r="Z36" s="404"/>
    </row>
    <row r="37" spans="1:26" ht="12" customHeight="1">
      <c r="A37" s="999"/>
      <c r="C37" s="1000"/>
      <c r="D37" s="1001"/>
      <c r="Z37" s="404"/>
    </row>
    <row r="38" spans="1:26" ht="14.1" customHeight="1">
      <c r="A38" s="999"/>
      <c r="C38" s="1000"/>
      <c r="D38" s="1001"/>
    </row>
    <row r="39" spans="1:26" ht="14.1" customHeight="1">
      <c r="C39" s="1000"/>
      <c r="D39" s="1001"/>
    </row>
    <row r="40" spans="1:26" ht="14.1" customHeight="1">
      <c r="C40" s="1000"/>
      <c r="D40" s="695"/>
    </row>
    <row r="41" spans="1:26" ht="14.1" customHeight="1"/>
    <row r="42" spans="1:26" ht="14.1" customHeight="1"/>
    <row r="43" spans="1:26" ht="14.1" customHeight="1"/>
    <row r="44" spans="1:26" ht="14.1" customHeight="1"/>
    <row r="45" spans="1:26" ht="14.1" customHeight="1"/>
    <row r="46" spans="1:26" ht="14.1" customHeight="1"/>
    <row r="47" spans="1:26" ht="14.1" customHeight="1"/>
    <row r="48" spans="1:26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</sheetData>
  <mergeCells count="10">
    <mergeCell ref="B4:B6"/>
    <mergeCell ref="E5:F5"/>
    <mergeCell ref="C5:D5"/>
    <mergeCell ref="A3:H3"/>
    <mergeCell ref="J3:P3"/>
    <mergeCell ref="J13:P13"/>
    <mergeCell ref="J25:P25"/>
    <mergeCell ref="C4:F4"/>
    <mergeCell ref="H4:H6"/>
    <mergeCell ref="G4:G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31"/>
  <dimension ref="A1:Y61"/>
  <sheetViews>
    <sheetView showGridLines="0" zoomScaleNormal="100" zoomScaleSheetLayoutView="100" workbookViewId="0"/>
  </sheetViews>
  <sheetFormatPr defaultRowHeight="11.25"/>
  <cols>
    <col min="1" max="1" width="8.42578125" style="399" customWidth="1"/>
    <col min="2" max="8" width="9.7109375" style="399" customWidth="1"/>
    <col min="9" max="9" width="1.7109375" style="399" customWidth="1"/>
    <col min="10" max="10" width="7.42578125" style="399" customWidth="1"/>
    <col min="11" max="15" width="9.7109375" style="399" customWidth="1"/>
    <col min="16" max="16" width="9.5703125" style="399" customWidth="1"/>
    <col min="17" max="17" width="9.140625" style="399"/>
    <col min="18" max="18" width="9.140625" style="695"/>
    <col min="19" max="245" width="9.140625" style="399"/>
    <col min="246" max="258" width="10.7109375" style="399" customWidth="1"/>
    <col min="259" max="501" width="9.140625" style="399"/>
    <col min="502" max="514" width="10.7109375" style="399" customWidth="1"/>
    <col min="515" max="757" width="9.140625" style="399"/>
    <col min="758" max="770" width="10.7109375" style="399" customWidth="1"/>
    <col min="771" max="1013" width="9.140625" style="399"/>
    <col min="1014" max="1026" width="10.7109375" style="399" customWidth="1"/>
    <col min="1027" max="1269" width="9.140625" style="399"/>
    <col min="1270" max="1282" width="10.7109375" style="399" customWidth="1"/>
    <col min="1283" max="1525" width="9.140625" style="399"/>
    <col min="1526" max="1538" width="10.7109375" style="399" customWidth="1"/>
    <col min="1539" max="1781" width="9.140625" style="399"/>
    <col min="1782" max="1794" width="10.7109375" style="399" customWidth="1"/>
    <col min="1795" max="2037" width="9.140625" style="399"/>
    <col min="2038" max="2050" width="10.7109375" style="399" customWidth="1"/>
    <col min="2051" max="2293" width="9.140625" style="399"/>
    <col min="2294" max="2306" width="10.7109375" style="399" customWidth="1"/>
    <col min="2307" max="2549" width="9.140625" style="399"/>
    <col min="2550" max="2562" width="10.7109375" style="399" customWidth="1"/>
    <col min="2563" max="2805" width="9.140625" style="399"/>
    <col min="2806" max="2818" width="10.7109375" style="399" customWidth="1"/>
    <col min="2819" max="3061" width="9.140625" style="399"/>
    <col min="3062" max="3074" width="10.7109375" style="399" customWidth="1"/>
    <col min="3075" max="3317" width="9.140625" style="399"/>
    <col min="3318" max="3330" width="10.7109375" style="399" customWidth="1"/>
    <col min="3331" max="3573" width="9.140625" style="399"/>
    <col min="3574" max="3586" width="10.7109375" style="399" customWidth="1"/>
    <col min="3587" max="3829" width="9.140625" style="399"/>
    <col min="3830" max="3842" width="10.7109375" style="399" customWidth="1"/>
    <col min="3843" max="4085" width="9.140625" style="399"/>
    <col min="4086" max="4098" width="10.7109375" style="399" customWidth="1"/>
    <col min="4099" max="4341" width="9.140625" style="399"/>
    <col min="4342" max="4354" width="10.7109375" style="399" customWidth="1"/>
    <col min="4355" max="4597" width="9.140625" style="399"/>
    <col min="4598" max="4610" width="10.7109375" style="399" customWidth="1"/>
    <col min="4611" max="4853" width="9.140625" style="399"/>
    <col min="4854" max="4866" width="10.7109375" style="399" customWidth="1"/>
    <col min="4867" max="5109" width="9.140625" style="399"/>
    <col min="5110" max="5122" width="10.7109375" style="399" customWidth="1"/>
    <col min="5123" max="5365" width="9.140625" style="399"/>
    <col min="5366" max="5378" width="10.7109375" style="399" customWidth="1"/>
    <col min="5379" max="5621" width="9.140625" style="399"/>
    <col min="5622" max="5634" width="10.7109375" style="399" customWidth="1"/>
    <col min="5635" max="5877" width="9.140625" style="399"/>
    <col min="5878" max="5890" width="10.7109375" style="399" customWidth="1"/>
    <col min="5891" max="6133" width="9.140625" style="399"/>
    <col min="6134" max="6146" width="10.7109375" style="399" customWidth="1"/>
    <col min="6147" max="6389" width="9.140625" style="399"/>
    <col min="6390" max="6402" width="10.7109375" style="399" customWidth="1"/>
    <col min="6403" max="6645" width="9.140625" style="399"/>
    <col min="6646" max="6658" width="10.7109375" style="399" customWidth="1"/>
    <col min="6659" max="6901" width="9.140625" style="399"/>
    <col min="6902" max="6914" width="10.7109375" style="399" customWidth="1"/>
    <col min="6915" max="7157" width="9.140625" style="399"/>
    <col min="7158" max="7170" width="10.7109375" style="399" customWidth="1"/>
    <col min="7171" max="7413" width="9.140625" style="399"/>
    <col min="7414" max="7426" width="10.7109375" style="399" customWidth="1"/>
    <col min="7427" max="7669" width="9.140625" style="399"/>
    <col min="7670" max="7682" width="10.7109375" style="399" customWidth="1"/>
    <col min="7683" max="7925" width="9.140625" style="399"/>
    <col min="7926" max="7938" width="10.7109375" style="399" customWidth="1"/>
    <col min="7939" max="8181" width="9.140625" style="399"/>
    <col min="8182" max="8194" width="10.7109375" style="399" customWidth="1"/>
    <col min="8195" max="8437" width="9.140625" style="399"/>
    <col min="8438" max="8450" width="10.7109375" style="399" customWidth="1"/>
    <col min="8451" max="8693" width="9.140625" style="399"/>
    <col min="8694" max="8706" width="10.7109375" style="399" customWidth="1"/>
    <col min="8707" max="8949" width="9.140625" style="399"/>
    <col min="8950" max="8962" width="10.7109375" style="399" customWidth="1"/>
    <col min="8963" max="9205" width="9.140625" style="399"/>
    <col min="9206" max="9218" width="10.7109375" style="399" customWidth="1"/>
    <col min="9219" max="9461" width="9.140625" style="399"/>
    <col min="9462" max="9474" width="10.7109375" style="399" customWidth="1"/>
    <col min="9475" max="9717" width="9.140625" style="399"/>
    <col min="9718" max="9730" width="10.7109375" style="399" customWidth="1"/>
    <col min="9731" max="9973" width="9.140625" style="399"/>
    <col min="9974" max="9986" width="10.7109375" style="399" customWidth="1"/>
    <col min="9987" max="10229" width="9.140625" style="399"/>
    <col min="10230" max="10242" width="10.7109375" style="399" customWidth="1"/>
    <col min="10243" max="10485" width="9.140625" style="399"/>
    <col min="10486" max="10498" width="10.7109375" style="399" customWidth="1"/>
    <col min="10499" max="10741" width="9.140625" style="399"/>
    <col min="10742" max="10754" width="10.7109375" style="399" customWidth="1"/>
    <col min="10755" max="10997" width="9.140625" style="399"/>
    <col min="10998" max="11010" width="10.7109375" style="399" customWidth="1"/>
    <col min="11011" max="11253" width="9.140625" style="399"/>
    <col min="11254" max="11266" width="10.7109375" style="399" customWidth="1"/>
    <col min="11267" max="11509" width="9.140625" style="399"/>
    <col min="11510" max="11522" width="10.7109375" style="399" customWidth="1"/>
    <col min="11523" max="11765" width="9.140625" style="399"/>
    <col min="11766" max="11778" width="10.7109375" style="399" customWidth="1"/>
    <col min="11779" max="12021" width="9.140625" style="399"/>
    <col min="12022" max="12034" width="10.7109375" style="399" customWidth="1"/>
    <col min="12035" max="12277" width="9.140625" style="399"/>
    <col min="12278" max="12290" width="10.7109375" style="399" customWidth="1"/>
    <col min="12291" max="12533" width="9.140625" style="399"/>
    <col min="12534" max="12546" width="10.7109375" style="399" customWidth="1"/>
    <col min="12547" max="12789" width="9.140625" style="399"/>
    <col min="12790" max="12802" width="10.7109375" style="399" customWidth="1"/>
    <col min="12803" max="13045" width="9.140625" style="399"/>
    <col min="13046" max="13058" width="10.7109375" style="399" customWidth="1"/>
    <col min="13059" max="13301" width="9.140625" style="399"/>
    <col min="13302" max="13314" width="10.7109375" style="399" customWidth="1"/>
    <col min="13315" max="13557" width="9.140625" style="399"/>
    <col min="13558" max="13570" width="10.7109375" style="399" customWidth="1"/>
    <col min="13571" max="13813" width="9.140625" style="399"/>
    <col min="13814" max="13826" width="10.7109375" style="399" customWidth="1"/>
    <col min="13827" max="14069" width="9.140625" style="399"/>
    <col min="14070" max="14082" width="10.7109375" style="399" customWidth="1"/>
    <col min="14083" max="14325" width="9.140625" style="399"/>
    <col min="14326" max="14338" width="10.7109375" style="399" customWidth="1"/>
    <col min="14339" max="14581" width="9.140625" style="399"/>
    <col min="14582" max="14594" width="10.7109375" style="399" customWidth="1"/>
    <col min="14595" max="14837" width="9.140625" style="399"/>
    <col min="14838" max="14850" width="10.7109375" style="399" customWidth="1"/>
    <col min="14851" max="15093" width="9.140625" style="399"/>
    <col min="15094" max="15106" width="10.7109375" style="399" customWidth="1"/>
    <col min="15107" max="15349" width="9.140625" style="399"/>
    <col min="15350" max="15362" width="10.7109375" style="399" customWidth="1"/>
    <col min="15363" max="15605" width="9.140625" style="399"/>
    <col min="15606" max="15618" width="10.7109375" style="399" customWidth="1"/>
    <col min="15619" max="15861" width="9.140625" style="399"/>
    <col min="15862" max="15874" width="10.7109375" style="399" customWidth="1"/>
    <col min="15875" max="16117" width="9.140625" style="399"/>
    <col min="16118" max="16130" width="10.7109375" style="399" customWidth="1"/>
    <col min="16131" max="16384" width="9.140625" style="399"/>
  </cols>
  <sheetData>
    <row r="1" spans="1:25" ht="18" customHeight="1">
      <c r="A1" s="711" t="s">
        <v>457</v>
      </c>
      <c r="B1" s="711"/>
      <c r="C1" s="711"/>
      <c r="D1" s="711"/>
      <c r="F1" s="740"/>
    </row>
    <row r="2" spans="1:25" ht="5.0999999999999996" customHeight="1">
      <c r="A2" s="1015"/>
      <c r="B2" s="1015"/>
      <c r="C2" s="1015"/>
      <c r="D2" s="1015"/>
      <c r="E2" s="437"/>
      <c r="F2" s="1016"/>
      <c r="G2" s="437"/>
      <c r="H2" s="437"/>
    </row>
    <row r="3" spans="1:25" ht="16.5" customHeight="1">
      <c r="A3" s="1685">
        <v>2020</v>
      </c>
      <c r="B3" s="1686"/>
      <c r="C3" s="1686"/>
      <c r="D3" s="1686"/>
      <c r="E3" s="1686"/>
      <c r="F3" s="1686"/>
      <c r="G3" s="1686"/>
      <c r="H3" s="1687"/>
      <c r="I3" s="1012"/>
      <c r="J3" s="1678" t="s">
        <v>406</v>
      </c>
      <c r="K3" s="1678"/>
      <c r="L3" s="1678"/>
      <c r="M3" s="1678"/>
      <c r="N3" s="1678"/>
      <c r="O3" s="1678"/>
      <c r="P3" s="1678"/>
    </row>
    <row r="4" spans="1:25" ht="29.25" customHeight="1">
      <c r="A4" s="81"/>
      <c r="B4" s="1663" t="s">
        <v>228</v>
      </c>
      <c r="C4" s="1776" t="s">
        <v>254</v>
      </c>
      <c r="D4" s="1777"/>
      <c r="E4" s="1777"/>
      <c r="F4" s="1778"/>
      <c r="G4" s="1663" t="s">
        <v>227</v>
      </c>
      <c r="H4" s="1663" t="s">
        <v>229</v>
      </c>
      <c r="I4" s="1013"/>
      <c r="J4" s="1013"/>
      <c r="K4" s="1013"/>
      <c r="L4" s="1013"/>
      <c r="M4" s="1013"/>
      <c r="N4" s="1013"/>
      <c r="O4" s="1013"/>
    </row>
    <row r="5" spans="1:25" ht="26.25" customHeight="1">
      <c r="A5" s="154"/>
      <c r="B5" s="1775"/>
      <c r="C5" s="1776" t="s">
        <v>230</v>
      </c>
      <c r="D5" s="1778"/>
      <c r="E5" s="1606" t="s">
        <v>231</v>
      </c>
      <c r="F5" s="1584"/>
      <c r="G5" s="1775"/>
      <c r="H5" s="1775"/>
      <c r="I5" s="1013"/>
      <c r="J5" s="1013"/>
      <c r="K5" s="1013"/>
      <c r="L5" s="1013"/>
      <c r="M5" s="1013"/>
      <c r="N5" s="1013"/>
      <c r="O5" s="1013"/>
    </row>
    <row r="6" spans="1:25" ht="14.1" customHeight="1">
      <c r="A6" s="51" t="str">
        <f>'6.1'!A8</f>
        <v>Období</v>
      </c>
      <c r="B6" s="1667"/>
      <c r="C6" s="155" t="s">
        <v>397</v>
      </c>
      <c r="D6" s="155" t="s">
        <v>3</v>
      </c>
      <c r="E6" s="155" t="s">
        <v>397</v>
      </c>
      <c r="F6" s="155" t="s">
        <v>3</v>
      </c>
      <c r="G6" s="1667"/>
      <c r="H6" s="1667"/>
      <c r="I6" s="740"/>
      <c r="J6" s="740"/>
      <c r="K6" s="740"/>
      <c r="L6" s="740"/>
      <c r="M6" s="740"/>
      <c r="N6" s="740"/>
      <c r="O6" s="740"/>
      <c r="R6" s="695">
        <v>2019</v>
      </c>
    </row>
    <row r="7" spans="1:25" ht="12" customHeight="1">
      <c r="A7" s="462" t="str">
        <f>'6.1'!A9</f>
        <v>leden</v>
      </c>
      <c r="B7" s="985">
        <v>6787</v>
      </c>
      <c r="C7" s="985">
        <v>125886.70626186382</v>
      </c>
      <c r="D7" s="985">
        <v>1342475.9862899997</v>
      </c>
      <c r="E7" s="1021">
        <f>C7/B7</f>
        <v>18.54821073550373</v>
      </c>
      <c r="F7" s="1022">
        <f>D7/B7</f>
        <v>197.80108829969055</v>
      </c>
      <c r="G7" s="1023">
        <f>C7/'8.1'!C9</f>
        <v>0.10346295929224995</v>
      </c>
      <c r="H7" s="989">
        <f>(C7-R7)/R7</f>
        <v>-6.6660060270024565E-2</v>
      </c>
      <c r="I7" s="403"/>
      <c r="J7" s="403"/>
      <c r="K7" s="403"/>
      <c r="L7" s="403"/>
      <c r="M7" s="403"/>
      <c r="N7" s="403"/>
      <c r="O7" s="403"/>
      <c r="R7" s="686">
        <v>134877.65914987426</v>
      </c>
      <c r="S7" s="413"/>
      <c r="T7" s="413"/>
      <c r="U7" s="413"/>
      <c r="W7" s="413"/>
      <c r="X7" s="413"/>
      <c r="Y7" s="404"/>
    </row>
    <row r="8" spans="1:25" ht="12" customHeight="1">
      <c r="A8" s="498" t="str">
        <f>'6.1'!A10</f>
        <v>únor</v>
      </c>
      <c r="B8" s="1003">
        <v>6777</v>
      </c>
      <c r="C8" s="1003">
        <v>99389.408278500967</v>
      </c>
      <c r="D8" s="1003">
        <v>1060035.4280799998</v>
      </c>
      <c r="E8" s="1027">
        <f t="shared" ref="E8:E25" si="0">C8/B8</f>
        <v>14.665694005976238</v>
      </c>
      <c r="F8" s="1028">
        <f t="shared" ref="F8:F25" si="1">D8/B8</f>
        <v>156.41661916482215</v>
      </c>
      <c r="G8" s="1029">
        <f>C8/'8.1'!C10</f>
        <v>0.10188129643024336</v>
      </c>
      <c r="H8" s="1007">
        <f t="shared" ref="H8:H25" si="2">(C8-R8)/R8</f>
        <v>-2.4498946705433101E-2</v>
      </c>
      <c r="I8" s="403"/>
      <c r="J8" s="403"/>
      <c r="K8" s="403"/>
      <c r="L8" s="403"/>
      <c r="M8" s="403"/>
      <c r="N8" s="403"/>
      <c r="O8" s="403"/>
      <c r="R8" s="686">
        <v>101885.49560539416</v>
      </c>
      <c r="T8" s="413"/>
      <c r="U8" s="413"/>
      <c r="W8" s="413"/>
      <c r="X8" s="413"/>
      <c r="Y8" s="404"/>
    </row>
    <row r="9" spans="1:25" ht="12" customHeight="1">
      <c r="A9" s="473" t="str">
        <f>'6.1'!A11</f>
        <v>březen</v>
      </c>
      <c r="B9" s="992">
        <v>6675</v>
      </c>
      <c r="C9" s="992">
        <v>92594.240813680211</v>
      </c>
      <c r="D9" s="992">
        <v>987698.36471999995</v>
      </c>
      <c r="E9" s="1024">
        <f t="shared" si="0"/>
        <v>13.871796376581305</v>
      </c>
      <c r="F9" s="1025">
        <f t="shared" si="1"/>
        <v>147.96979246741572</v>
      </c>
      <c r="G9" s="1026">
        <f>C9/'8.1'!C11</f>
        <v>0.10074043493017966</v>
      </c>
      <c r="H9" s="996">
        <f t="shared" si="2"/>
        <v>3.9613008322161893E-2</v>
      </c>
      <c r="I9" s="403"/>
      <c r="J9" s="403"/>
      <c r="K9" s="403"/>
      <c r="L9" s="403"/>
      <c r="M9" s="403"/>
      <c r="N9" s="403"/>
      <c r="O9" s="403"/>
      <c r="R9" s="686">
        <v>89066.065999999992</v>
      </c>
      <c r="T9" s="413"/>
      <c r="U9" s="413"/>
      <c r="W9" s="413"/>
      <c r="X9" s="413"/>
      <c r="Y9" s="404"/>
    </row>
    <row r="10" spans="1:25" ht="12" customHeight="1">
      <c r="A10" s="462" t="str">
        <f>'6.1'!A12</f>
        <v>duben</v>
      </c>
      <c r="B10" s="985">
        <v>6678</v>
      </c>
      <c r="C10" s="985">
        <v>56020.538123114355</v>
      </c>
      <c r="D10" s="985">
        <v>598103.41587999975</v>
      </c>
      <c r="E10" s="1021">
        <f t="shared" si="0"/>
        <v>8.3888197249347645</v>
      </c>
      <c r="F10" s="1022">
        <f t="shared" si="1"/>
        <v>89.563254848757083</v>
      </c>
      <c r="G10" s="1023">
        <f>C10/'8.1'!C12</f>
        <v>9.7430765384352386E-2</v>
      </c>
      <c r="H10" s="989">
        <f t="shared" si="2"/>
        <v>-9.0416770680828804E-2</v>
      </c>
      <c r="I10" s="403"/>
      <c r="J10" s="403"/>
      <c r="K10" s="403"/>
      <c r="L10" s="403"/>
      <c r="M10" s="403"/>
      <c r="N10" s="403"/>
      <c r="O10" s="403"/>
      <c r="R10" s="686">
        <v>61589.238144865623</v>
      </c>
      <c r="T10" s="413"/>
      <c r="U10" s="413"/>
      <c r="W10" s="413"/>
      <c r="X10" s="413"/>
      <c r="Y10" s="404"/>
    </row>
    <row r="11" spans="1:25" ht="12" customHeight="1">
      <c r="A11" s="498" t="str">
        <f>'6.1'!A13</f>
        <v>květen</v>
      </c>
      <c r="B11" s="1003">
        <v>6678</v>
      </c>
      <c r="C11" s="1003">
        <v>46072.412470874151</v>
      </c>
      <c r="D11" s="1003">
        <v>492135.61017000006</v>
      </c>
      <c r="E11" s="1027">
        <f t="shared" si="0"/>
        <v>6.8991333439464135</v>
      </c>
      <c r="F11" s="1028">
        <f t="shared" si="1"/>
        <v>73.695059923629842</v>
      </c>
      <c r="G11" s="1029">
        <f>C11/'8.1'!C13</f>
        <v>9.3577494831790176E-2</v>
      </c>
      <c r="H11" s="1007">
        <f t="shared" si="2"/>
        <v>-0.13934743265490854</v>
      </c>
      <c r="I11" s="403"/>
      <c r="J11" s="403"/>
      <c r="K11" s="403"/>
      <c r="L11" s="403"/>
      <c r="M11" s="403"/>
      <c r="N11" s="403"/>
      <c r="O11" s="403"/>
      <c r="R11" s="686">
        <v>53531.952635657137</v>
      </c>
      <c r="T11" s="413"/>
      <c r="U11" s="413"/>
      <c r="W11" s="413"/>
      <c r="X11" s="413"/>
      <c r="Y11" s="404"/>
    </row>
    <row r="12" spans="1:25" ht="12" customHeight="1">
      <c r="A12" s="473" t="str">
        <f>'6.1'!A14</f>
        <v>červen</v>
      </c>
      <c r="B12" s="992">
        <v>6692</v>
      </c>
      <c r="C12" s="992">
        <v>33474.272674265761</v>
      </c>
      <c r="D12" s="992">
        <v>358481.24330399995</v>
      </c>
      <c r="E12" s="1024">
        <f t="shared" si="0"/>
        <v>5.0021327965131146</v>
      </c>
      <c r="F12" s="1025">
        <f t="shared" si="1"/>
        <v>53.568625717872081</v>
      </c>
      <c r="G12" s="1026">
        <f>C12/'8.1'!C14</f>
        <v>8.2962713499572599E-2</v>
      </c>
      <c r="H12" s="996">
        <f t="shared" si="2"/>
        <v>0.127121193778131</v>
      </c>
      <c r="I12" s="403"/>
      <c r="J12" s="403"/>
      <c r="K12" s="403"/>
      <c r="L12" s="403"/>
      <c r="M12" s="403"/>
      <c r="N12" s="403"/>
      <c r="O12" s="403"/>
      <c r="R12" s="686">
        <v>29698.911580270604</v>
      </c>
      <c r="T12" s="413"/>
      <c r="U12" s="413"/>
      <c r="W12" s="413"/>
      <c r="X12" s="413"/>
      <c r="Y12" s="404"/>
    </row>
    <row r="13" spans="1:25" ht="12" customHeight="1">
      <c r="A13" s="462" t="str">
        <f>'6.1'!A15</f>
        <v>červenec</v>
      </c>
      <c r="B13" s="985">
        <v>6691</v>
      </c>
      <c r="C13" s="985">
        <v>30718.842689524205</v>
      </c>
      <c r="D13" s="985">
        <v>328940.23682999995</v>
      </c>
      <c r="E13" s="1021">
        <f t="shared" si="0"/>
        <v>4.5910690015728894</v>
      </c>
      <c r="F13" s="1022">
        <f t="shared" si="1"/>
        <v>49.161595700194283</v>
      </c>
      <c r="G13" s="1023">
        <f>C13/'8.1'!C15</f>
        <v>7.4166614530619915E-2</v>
      </c>
      <c r="H13" s="989">
        <f t="shared" si="2"/>
        <v>1.2299917075120719E-2</v>
      </c>
      <c r="I13" s="403"/>
      <c r="J13" s="1774" t="s">
        <v>407</v>
      </c>
      <c r="K13" s="1774"/>
      <c r="L13" s="1774"/>
      <c r="M13" s="1774"/>
      <c r="N13" s="1774"/>
      <c r="O13" s="1774"/>
      <c r="P13" s="1774"/>
      <c r="R13" s="686">
        <v>30345.594394872031</v>
      </c>
      <c r="T13" s="413"/>
      <c r="U13" s="413"/>
      <c r="W13" s="413"/>
      <c r="X13" s="413"/>
      <c r="Y13" s="404"/>
    </row>
    <row r="14" spans="1:25" ht="12" customHeight="1">
      <c r="A14" s="498" t="str">
        <f>'6.1'!A16</f>
        <v>srpen</v>
      </c>
      <c r="B14" s="1003">
        <v>6700</v>
      </c>
      <c r="C14" s="1003">
        <v>30655.908230701647</v>
      </c>
      <c r="D14" s="1003">
        <v>328731.59511000005</v>
      </c>
      <c r="E14" s="1027">
        <f t="shared" si="0"/>
        <v>4.5755086911494995</v>
      </c>
      <c r="F14" s="1028">
        <f t="shared" si="1"/>
        <v>49.064417180597026</v>
      </c>
      <c r="G14" s="1029">
        <f>C14/'8.1'!C16</f>
        <v>7.6417353438056293E-2</v>
      </c>
      <c r="H14" s="1007">
        <f t="shared" si="2"/>
        <v>1.7978846285526942E-2</v>
      </c>
      <c r="I14" s="403"/>
      <c r="K14" s="695"/>
      <c r="L14" s="600" t="str">
        <f>C5</f>
        <v>Celková spotřeba</v>
      </c>
      <c r="R14" s="686">
        <v>30114.484542150447</v>
      </c>
      <c r="T14" s="413"/>
      <c r="U14" s="413"/>
      <c r="W14" s="413"/>
      <c r="X14" s="413"/>
      <c r="Y14" s="404"/>
    </row>
    <row r="15" spans="1:25" ht="12" customHeight="1">
      <c r="A15" s="473" t="str">
        <f>'6.1'!A17</f>
        <v>září</v>
      </c>
      <c r="B15" s="992">
        <v>6715</v>
      </c>
      <c r="C15" s="992">
        <v>39591.983219518872</v>
      </c>
      <c r="D15" s="992">
        <v>424645.91674999997</v>
      </c>
      <c r="E15" s="1024">
        <f t="shared" si="0"/>
        <v>5.8960511123631978</v>
      </c>
      <c r="F15" s="1025">
        <f t="shared" si="1"/>
        <v>63.238409046909901</v>
      </c>
      <c r="G15" s="1026">
        <f>C15/'8.1'!C17</f>
        <v>9.5146173368832382E-2</v>
      </c>
      <c r="H15" s="996">
        <f t="shared" si="2"/>
        <v>5.7837357637999624E-3</v>
      </c>
      <c r="I15" s="403"/>
      <c r="J15" s="403"/>
      <c r="K15" s="1009">
        <f>A27</f>
        <v>2011</v>
      </c>
      <c r="L15" s="1009">
        <f>C27</f>
        <v>782883.88973771583</v>
      </c>
      <c r="M15" s="1010"/>
      <c r="N15" s="1010"/>
      <c r="O15" s="1010"/>
      <c r="R15" s="686">
        <v>39364.310449355609</v>
      </c>
      <c r="T15" s="413"/>
      <c r="U15" s="413"/>
      <c r="W15" s="413"/>
      <c r="X15" s="413"/>
      <c r="Y15" s="404"/>
    </row>
    <row r="16" spans="1:25" ht="12" customHeight="1">
      <c r="A16" s="462" t="str">
        <f>'6.1'!A18</f>
        <v>říjen</v>
      </c>
      <c r="B16" s="985">
        <v>6731</v>
      </c>
      <c r="C16" s="985">
        <v>73562.421949754702</v>
      </c>
      <c r="D16" s="985">
        <v>786433.07200999989</v>
      </c>
      <c r="E16" s="1021">
        <f t="shared" si="0"/>
        <v>10.928899413126533</v>
      </c>
      <c r="F16" s="1022">
        <f t="shared" si="1"/>
        <v>116.8374791279156</v>
      </c>
      <c r="G16" s="1023">
        <f>C16/'8.1'!C18</f>
        <v>0.1005813784153381</v>
      </c>
      <c r="H16" s="989">
        <f t="shared" si="2"/>
        <v>5.2562383723041638E-2</v>
      </c>
      <c r="I16" s="403"/>
      <c r="J16" s="403"/>
      <c r="K16" s="1009">
        <f t="shared" ref="K16:K24" si="3">A28</f>
        <v>2012</v>
      </c>
      <c r="L16" s="1009">
        <f t="shared" ref="L16:L24" si="4">C28</f>
        <v>801433.25080113055</v>
      </c>
      <c r="M16" s="1010"/>
      <c r="N16" s="1010"/>
      <c r="O16" s="1010"/>
      <c r="R16" s="686">
        <v>69888.895031148117</v>
      </c>
      <c r="T16" s="413"/>
      <c r="U16" s="413"/>
      <c r="W16" s="413"/>
      <c r="X16" s="413"/>
      <c r="Y16" s="404"/>
    </row>
    <row r="17" spans="1:25" ht="12" customHeight="1">
      <c r="A17" s="498" t="str">
        <f>'6.1'!A19</f>
        <v>listopad</v>
      </c>
      <c r="B17" s="1003">
        <v>6741</v>
      </c>
      <c r="C17" s="1003">
        <v>102135.70699313319</v>
      </c>
      <c r="D17" s="1003">
        <v>1091119.2551200001</v>
      </c>
      <c r="E17" s="1027">
        <f t="shared" si="0"/>
        <v>15.151417741156088</v>
      </c>
      <c r="F17" s="1028">
        <f t="shared" si="1"/>
        <v>161.86311454086933</v>
      </c>
      <c r="G17" s="1029">
        <f>C17/'8.1'!C19</f>
        <v>0.10156621442747793</v>
      </c>
      <c r="H17" s="1007">
        <f t="shared" si="2"/>
        <v>0.11952569633914875</v>
      </c>
      <c r="I17" s="403"/>
      <c r="J17" s="403"/>
      <c r="K17" s="1009">
        <f t="shared" si="3"/>
        <v>2013</v>
      </c>
      <c r="L17" s="1009">
        <f t="shared" si="4"/>
        <v>819144.45046701445</v>
      </c>
      <c r="M17" s="1010"/>
      <c r="N17" s="1010"/>
      <c r="O17" s="1010"/>
      <c r="R17" s="686">
        <v>91231.230624823671</v>
      </c>
      <c r="T17" s="413"/>
      <c r="U17" s="413"/>
      <c r="W17" s="413"/>
      <c r="X17" s="413"/>
      <c r="Y17" s="404"/>
    </row>
    <row r="18" spans="1:25" ht="12" customHeight="1">
      <c r="A18" s="473" t="str">
        <f>'6.1'!A20</f>
        <v>prosinec</v>
      </c>
      <c r="B18" s="992">
        <v>6748</v>
      </c>
      <c r="C18" s="992">
        <v>110307.8465960438</v>
      </c>
      <c r="D18" s="992">
        <v>1178775.4497700001</v>
      </c>
      <c r="E18" s="1024">
        <f t="shared" si="0"/>
        <v>16.34674667991165</v>
      </c>
      <c r="F18" s="1025">
        <f t="shared" si="1"/>
        <v>174.68515853141673</v>
      </c>
      <c r="G18" s="1026">
        <f>C18/'8.1'!C20</f>
        <v>9.6460681849155697E-2</v>
      </c>
      <c r="H18" s="996">
        <f t="shared" si="2"/>
        <v>3.7101745862066528E-2</v>
      </c>
      <c r="I18" s="403"/>
      <c r="J18" s="403"/>
      <c r="K18" s="1009">
        <f t="shared" si="3"/>
        <v>2014</v>
      </c>
      <c r="L18" s="1009">
        <f t="shared" si="4"/>
        <v>712956.65283609333</v>
      </c>
      <c r="M18" s="1010"/>
      <c r="N18" s="1010"/>
      <c r="O18" s="1010"/>
      <c r="R18" s="686">
        <v>106361.64391407228</v>
      </c>
      <c r="T18" s="413"/>
      <c r="U18" s="413"/>
      <c r="W18" s="413"/>
      <c r="X18" s="413"/>
      <c r="Y18" s="404"/>
    </row>
    <row r="19" spans="1:25" ht="12" customHeight="1">
      <c r="A19" s="462" t="str">
        <f>'6.1'!A21</f>
        <v>I. čtvrtletí</v>
      </c>
      <c r="B19" s="985">
        <f>B9</f>
        <v>6675</v>
      </c>
      <c r="C19" s="985">
        <f>SUM(C7:C9)</f>
        <v>317870.35535404499</v>
      </c>
      <c r="D19" s="985">
        <f>SUM(D7:D9)</f>
        <v>3390209.7790899994</v>
      </c>
      <c r="E19" s="1021">
        <f t="shared" si="0"/>
        <v>47.621027019332587</v>
      </c>
      <c r="F19" s="1022">
        <f t="shared" si="1"/>
        <v>507.89659611835197</v>
      </c>
      <c r="G19" s="1023">
        <f>C19/'8.1'!C21</f>
        <v>0.10216279330030463</v>
      </c>
      <c r="H19" s="989">
        <f t="shared" si="2"/>
        <v>-2.442649367903486E-2</v>
      </c>
      <c r="I19" s="403"/>
      <c r="J19" s="403"/>
      <c r="K19" s="1009">
        <f t="shared" si="3"/>
        <v>2015</v>
      </c>
      <c r="L19" s="1009">
        <f t="shared" si="4"/>
        <v>740547.16276384518</v>
      </c>
      <c r="M19" s="1010"/>
      <c r="N19" s="1010"/>
      <c r="O19" s="1010"/>
      <c r="R19" s="686">
        <v>325829.22075526841</v>
      </c>
      <c r="T19" s="413"/>
      <c r="Y19" s="404"/>
    </row>
    <row r="20" spans="1:25" ht="12" customHeight="1">
      <c r="A20" s="498" t="str">
        <f>'6.1'!A22</f>
        <v>II. čtvrtletí</v>
      </c>
      <c r="B20" s="1003">
        <f>B12</f>
        <v>6692</v>
      </c>
      <c r="C20" s="1003">
        <f t="shared" ref="C20:D20" si="5">SUM(C10:C12)</f>
        <v>135567.22326825425</v>
      </c>
      <c r="D20" s="1003">
        <f t="shared" si="5"/>
        <v>1448720.2693539998</v>
      </c>
      <c r="E20" s="1027">
        <f t="shared" si="0"/>
        <v>20.25810269997822</v>
      </c>
      <c r="F20" s="1028">
        <f t="shared" si="1"/>
        <v>216.48539589868497</v>
      </c>
      <c r="G20" s="1029">
        <f>C20/'8.1'!C22</f>
        <v>9.2171895594242839E-2</v>
      </c>
      <c r="H20" s="1007">
        <f t="shared" si="2"/>
        <v>-6.3892228645766422E-2</v>
      </c>
      <c r="I20" s="403"/>
      <c r="J20" s="403"/>
      <c r="K20" s="1009">
        <f t="shared" si="3"/>
        <v>2016</v>
      </c>
      <c r="L20" s="1009">
        <f t="shared" si="4"/>
        <v>801511.80511781632</v>
      </c>
      <c r="M20" s="1010"/>
      <c r="N20" s="1010"/>
      <c r="O20" s="1010"/>
      <c r="R20" s="686">
        <v>144820.10236079336</v>
      </c>
      <c r="T20" s="413"/>
    </row>
    <row r="21" spans="1:25" ht="12" customHeight="1">
      <c r="A21" s="498" t="str">
        <f>'6.1'!A23</f>
        <v>III. čtvrtletí</v>
      </c>
      <c r="B21" s="1003">
        <f>B15</f>
        <v>6715</v>
      </c>
      <c r="C21" s="1003">
        <f t="shared" ref="C21:D21" si="6">SUM(C13:C15)</f>
        <v>100966.73413974472</v>
      </c>
      <c r="D21" s="1003">
        <f t="shared" si="6"/>
        <v>1082317.7486899998</v>
      </c>
      <c r="E21" s="1027">
        <f t="shared" si="0"/>
        <v>15.035999127288862</v>
      </c>
      <c r="F21" s="1028">
        <f t="shared" si="1"/>
        <v>161.17911372896498</v>
      </c>
      <c r="G21" s="1029">
        <f>C21/'8.1'!C23</f>
        <v>8.1988881715220438E-2</v>
      </c>
      <c r="H21" s="1007">
        <f t="shared" si="2"/>
        <v>1.1443543610821385E-2</v>
      </c>
      <c r="I21" s="403"/>
      <c r="J21" s="403"/>
      <c r="K21" s="1009">
        <f t="shared" si="3"/>
        <v>2017</v>
      </c>
      <c r="L21" s="1009">
        <f t="shared" si="4"/>
        <v>905811.00000000012</v>
      </c>
      <c r="M21" s="1010"/>
      <c r="N21" s="1010"/>
      <c r="O21" s="1010"/>
      <c r="R21" s="686">
        <v>99824.389386378083</v>
      </c>
    </row>
    <row r="22" spans="1:25" ht="12" customHeight="1">
      <c r="A22" s="473" t="str">
        <f>'6.1'!A24</f>
        <v>IV. čtvrtletí</v>
      </c>
      <c r="B22" s="992">
        <f>B18</f>
        <v>6748</v>
      </c>
      <c r="C22" s="992">
        <f t="shared" ref="C22:D22" si="7">SUM(C16:C18)</f>
        <v>286005.97553893167</v>
      </c>
      <c r="D22" s="992">
        <f t="shared" si="7"/>
        <v>3056327.7768999999</v>
      </c>
      <c r="E22" s="1024">
        <f t="shared" si="0"/>
        <v>42.383813802449865</v>
      </c>
      <c r="F22" s="1025">
        <f t="shared" si="1"/>
        <v>452.92349983698875</v>
      </c>
      <c r="G22" s="1026">
        <f>C22/'8.1'!C24</f>
        <v>9.9289299441492868E-2</v>
      </c>
      <c r="H22" s="996">
        <f t="shared" si="2"/>
        <v>6.9254087853029417E-2</v>
      </c>
      <c r="I22" s="403"/>
      <c r="J22" s="403"/>
      <c r="K22" s="1009">
        <f t="shared" si="3"/>
        <v>2018</v>
      </c>
      <c r="L22" s="1009">
        <f t="shared" si="4"/>
        <v>802317.10169693304</v>
      </c>
      <c r="M22" s="1010"/>
      <c r="N22" s="1010"/>
      <c r="O22" s="1010"/>
      <c r="R22" s="686">
        <v>267481.76957004407</v>
      </c>
    </row>
    <row r="23" spans="1:25" ht="12" customHeight="1">
      <c r="A23" s="462" t="str">
        <f>'6.1'!A25</f>
        <v>I. pololetí</v>
      </c>
      <c r="B23" s="985">
        <f>B12</f>
        <v>6692</v>
      </c>
      <c r="C23" s="985">
        <f t="shared" ref="C23:D23" si="8">SUM(C7:C12)</f>
        <v>453437.57862229925</v>
      </c>
      <c r="D23" s="985">
        <f t="shared" si="8"/>
        <v>4838930.0484439991</v>
      </c>
      <c r="E23" s="1021">
        <f t="shared" si="0"/>
        <v>67.758155801299949</v>
      </c>
      <c r="F23" s="1022">
        <f t="shared" si="1"/>
        <v>723.09175858398078</v>
      </c>
      <c r="G23" s="1023">
        <f>C23/'8.1'!C25</f>
        <v>9.8955897373425639E-2</v>
      </c>
      <c r="H23" s="989">
        <f t="shared" si="2"/>
        <v>-3.6570209811006463E-2</v>
      </c>
      <c r="I23" s="403"/>
      <c r="J23" s="403"/>
      <c r="K23" s="1009">
        <f t="shared" si="3"/>
        <v>2019</v>
      </c>
      <c r="L23" s="1009">
        <f t="shared" si="4"/>
        <v>837955.48207248398</v>
      </c>
      <c r="M23" s="1010"/>
      <c r="N23" s="1010"/>
      <c r="O23" s="1010"/>
      <c r="R23" s="686">
        <v>470649.3231160618</v>
      </c>
    </row>
    <row r="24" spans="1:25" ht="12" customHeight="1">
      <c r="A24" s="473" t="str">
        <f>'6.1'!A26</f>
        <v>II. pololetí</v>
      </c>
      <c r="B24" s="992">
        <f>B18</f>
        <v>6748</v>
      </c>
      <c r="C24" s="992">
        <f t="shared" ref="C24:D24" si="9">SUM(C13:C18)</f>
        <v>386972.70967867639</v>
      </c>
      <c r="D24" s="992">
        <f t="shared" si="9"/>
        <v>4138645.5255899997</v>
      </c>
      <c r="E24" s="1024">
        <f t="shared" si="0"/>
        <v>57.346281813674629</v>
      </c>
      <c r="F24" s="1025">
        <f t="shared" si="1"/>
        <v>613.31439324096027</v>
      </c>
      <c r="G24" s="1026">
        <f>C24/'8.1'!C26</f>
        <v>9.4108141926670955E-2</v>
      </c>
      <c r="H24" s="996">
        <f t="shared" si="2"/>
        <v>5.3542665274468056E-2</v>
      </c>
      <c r="I24" s="403"/>
      <c r="J24" s="403"/>
      <c r="K24" s="1009">
        <f t="shared" si="3"/>
        <v>2020</v>
      </c>
      <c r="L24" s="1009">
        <f t="shared" si="4"/>
        <v>840410.28830097569</v>
      </c>
      <c r="M24" s="1010"/>
      <c r="N24" s="1010"/>
      <c r="O24" s="1010"/>
      <c r="R24" s="686">
        <v>367306.15895642212</v>
      </c>
    </row>
    <row r="25" spans="1:25" ht="12" customHeight="1">
      <c r="A25" s="156" t="str">
        <f>'6.1'!A27</f>
        <v>rok</v>
      </c>
      <c r="B25" s="157">
        <f>B18</f>
        <v>6748</v>
      </c>
      <c r="C25" s="157">
        <f t="shared" ref="C25:D25" si="10">SUM(C7:C18)</f>
        <v>840410.28830097569</v>
      </c>
      <c r="D25" s="157">
        <f t="shared" si="10"/>
        <v>8977575.5740339998</v>
      </c>
      <c r="E25" s="162">
        <f t="shared" si="0"/>
        <v>124.54212926807583</v>
      </c>
      <c r="F25" s="163">
        <f t="shared" si="1"/>
        <v>1330.4053903429165</v>
      </c>
      <c r="G25" s="164">
        <f>C25/'8.1'!C27</f>
        <v>9.6663112759971553E-2</v>
      </c>
      <c r="H25" s="161">
        <f t="shared" si="2"/>
        <v>2.9295186689635706E-3</v>
      </c>
      <c r="I25" s="403"/>
      <c r="J25" s="1774" t="s">
        <v>255</v>
      </c>
      <c r="K25" s="1774"/>
      <c r="L25" s="1774"/>
      <c r="M25" s="1774"/>
      <c r="N25" s="1774"/>
      <c r="O25" s="1774"/>
      <c r="P25" s="1774"/>
      <c r="R25" s="686">
        <v>837955.48207248398</v>
      </c>
    </row>
    <row r="26" spans="1:25" ht="12" customHeight="1">
      <c r="A26" s="980"/>
      <c r="B26" s="980"/>
      <c r="C26" s="981"/>
      <c r="D26" s="981"/>
      <c r="E26" s="1030"/>
      <c r="F26" s="1031"/>
      <c r="G26" s="1020"/>
      <c r="H26" s="980"/>
      <c r="K26" s="695"/>
      <c r="L26" s="600" t="str">
        <f>B4</f>
        <v>Počet zákazníků ke konci období</v>
      </c>
    </row>
    <row r="27" spans="1:25" ht="12" customHeight="1">
      <c r="A27" s="462">
        <v>2011</v>
      </c>
      <c r="B27" s="985">
        <v>7033</v>
      </c>
      <c r="C27" s="985">
        <v>782883.88973771583</v>
      </c>
      <c r="D27" s="985">
        <v>8290204.7356210006</v>
      </c>
      <c r="E27" s="1021">
        <v>111.31578127935673</v>
      </c>
      <c r="F27" s="1022">
        <v>1178.7579604181715</v>
      </c>
      <c r="G27" s="1023">
        <v>9.5962527296449163E-2</v>
      </c>
      <c r="H27" s="989">
        <v>-0.11137280835408203</v>
      </c>
      <c r="I27" s="403"/>
      <c r="J27" s="959"/>
      <c r="K27" s="990">
        <f>A27</f>
        <v>2011</v>
      </c>
      <c r="L27" s="991">
        <f>B27</f>
        <v>7033</v>
      </c>
      <c r="M27" s="959"/>
      <c r="N27" s="939"/>
      <c r="P27" s="959"/>
    </row>
    <row r="28" spans="1:25" ht="12" customHeight="1">
      <c r="A28" s="473">
        <v>2012</v>
      </c>
      <c r="B28" s="992">
        <v>6939</v>
      </c>
      <c r="C28" s="992">
        <v>801433.25080113055</v>
      </c>
      <c r="D28" s="992">
        <v>8478185.6781380028</v>
      </c>
      <c r="E28" s="1024">
        <v>115.49693771453099</v>
      </c>
      <c r="F28" s="1025">
        <v>1221.8166418991214</v>
      </c>
      <c r="G28" s="1026">
        <v>9.6825433013192672E-2</v>
      </c>
      <c r="H28" s="996">
        <v>2.3693629804579557E-2</v>
      </c>
      <c r="I28" s="403"/>
      <c r="J28" s="959"/>
      <c r="K28" s="990">
        <f t="shared" ref="K28:L36" si="11">A28</f>
        <v>2012</v>
      </c>
      <c r="L28" s="991">
        <f t="shared" si="11"/>
        <v>6939</v>
      </c>
      <c r="M28" s="959"/>
      <c r="N28" s="939"/>
      <c r="P28" s="959"/>
    </row>
    <row r="29" spans="1:25" ht="12" customHeight="1">
      <c r="A29" s="462">
        <v>2013</v>
      </c>
      <c r="B29" s="985">
        <v>6946</v>
      </c>
      <c r="C29" s="985">
        <v>819144.45046701445</v>
      </c>
      <c r="D29" s="985">
        <v>8704030.6067480016</v>
      </c>
      <c r="E29" s="1021">
        <v>117.93038446113079</v>
      </c>
      <c r="F29" s="1022">
        <v>1253.0997130359922</v>
      </c>
      <c r="G29" s="1023">
        <v>0.11251335481200593</v>
      </c>
      <c r="H29" s="989">
        <v>2.2099407091207404E-2</v>
      </c>
      <c r="I29" s="403"/>
      <c r="J29" s="959"/>
      <c r="K29" s="990">
        <f t="shared" si="11"/>
        <v>2013</v>
      </c>
      <c r="L29" s="991">
        <f t="shared" si="11"/>
        <v>6946</v>
      </c>
      <c r="M29" s="959"/>
      <c r="N29" s="939"/>
      <c r="P29" s="959"/>
    </row>
    <row r="30" spans="1:25" ht="12" customHeight="1">
      <c r="A30" s="473">
        <v>2014</v>
      </c>
      <c r="B30" s="992">
        <v>6841</v>
      </c>
      <c r="C30" s="992">
        <v>712956.65283609333</v>
      </c>
      <c r="D30" s="992">
        <v>7577965.2374860002</v>
      </c>
      <c r="E30" s="1024">
        <v>104.2181921993997</v>
      </c>
      <c r="F30" s="1025">
        <v>1107.7277061081713</v>
      </c>
      <c r="G30" s="1026">
        <v>9.3716805211039422E-2</v>
      </c>
      <c r="H30" s="996">
        <v>-0.12963256672297643</v>
      </c>
      <c r="I30" s="403"/>
      <c r="J30" s="959"/>
      <c r="K30" s="990">
        <f t="shared" si="11"/>
        <v>2014</v>
      </c>
      <c r="L30" s="991">
        <f t="shared" si="11"/>
        <v>6841</v>
      </c>
      <c r="M30" s="959"/>
      <c r="N30" s="939"/>
      <c r="P30" s="959"/>
    </row>
    <row r="31" spans="1:25" ht="12" customHeight="1">
      <c r="A31" s="462">
        <v>2015</v>
      </c>
      <c r="B31" s="985">
        <v>6814</v>
      </c>
      <c r="C31" s="985">
        <v>740547.16276384518</v>
      </c>
      <c r="D31" s="985">
        <v>7890518.1577660004</v>
      </c>
      <c r="E31" s="1021">
        <v>108.68024108656371</v>
      </c>
      <c r="F31" s="1022">
        <v>1157.9862280255356</v>
      </c>
      <c r="G31" s="1023">
        <v>8.9707464689745206E-2</v>
      </c>
      <c r="H31" s="989">
        <v>3.8698720066638922E-2</v>
      </c>
      <c r="I31" s="403"/>
      <c r="J31" s="959"/>
      <c r="K31" s="990">
        <f t="shared" si="11"/>
        <v>2015</v>
      </c>
      <c r="L31" s="991">
        <f t="shared" si="11"/>
        <v>6814</v>
      </c>
      <c r="M31" s="959"/>
      <c r="N31" s="939"/>
      <c r="P31" s="959"/>
    </row>
    <row r="32" spans="1:25" ht="12" customHeight="1">
      <c r="A32" s="473">
        <v>2016</v>
      </c>
      <c r="B32" s="992">
        <v>6823</v>
      </c>
      <c r="C32" s="992">
        <v>801511.80511781632</v>
      </c>
      <c r="D32" s="992">
        <v>8566822.965175001</v>
      </c>
      <c r="E32" s="1024">
        <v>117.47205116778782</v>
      </c>
      <c r="F32" s="1025">
        <v>1255.5800916275832</v>
      </c>
      <c r="G32" s="1026">
        <v>9.3991606702044248E-2</v>
      </c>
      <c r="H32" s="996">
        <v>8.2323780873646127E-2</v>
      </c>
      <c r="I32" s="403"/>
      <c r="J32" s="959"/>
      <c r="K32" s="990">
        <f t="shared" si="11"/>
        <v>2016</v>
      </c>
      <c r="L32" s="991">
        <f t="shared" si="11"/>
        <v>6823</v>
      </c>
      <c r="M32" s="959"/>
      <c r="N32" s="939"/>
      <c r="P32" s="959"/>
    </row>
    <row r="33" spans="1:16" ht="12" customHeight="1">
      <c r="A33" s="462">
        <v>2017</v>
      </c>
      <c r="B33" s="985">
        <v>6817</v>
      </c>
      <c r="C33" s="985">
        <v>905811.00000000012</v>
      </c>
      <c r="D33" s="985">
        <v>9665069.4472600017</v>
      </c>
      <c r="E33" s="1021">
        <v>132.87531172069828</v>
      </c>
      <c r="F33" s="1022">
        <v>1417.7892690714393</v>
      </c>
      <c r="G33" s="1023">
        <v>0.10622255432141846</v>
      </c>
      <c r="H33" s="989">
        <v>0.13012808322499078</v>
      </c>
      <c r="I33" s="403"/>
      <c r="J33" s="959"/>
      <c r="K33" s="990">
        <f t="shared" si="11"/>
        <v>2017</v>
      </c>
      <c r="L33" s="991">
        <f t="shared" si="11"/>
        <v>6817</v>
      </c>
      <c r="M33" s="959"/>
      <c r="N33" s="939"/>
      <c r="P33" s="959"/>
    </row>
    <row r="34" spans="1:16" ht="12" customHeight="1">
      <c r="A34" s="473">
        <v>2018</v>
      </c>
      <c r="B34" s="992">
        <v>6817</v>
      </c>
      <c r="C34" s="992">
        <v>802317.10169693304</v>
      </c>
      <c r="D34" s="992">
        <v>8559038.9524500072</v>
      </c>
      <c r="E34" s="1024">
        <v>117.69357513524028</v>
      </c>
      <c r="F34" s="1025">
        <v>1255.543340538361</v>
      </c>
      <c r="G34" s="1026">
        <v>9.3677969860712682E-2</v>
      </c>
      <c r="H34" s="996">
        <v>-0.11425551059003154</v>
      </c>
      <c r="I34" s="403"/>
      <c r="J34" s="959"/>
      <c r="K34" s="990">
        <f t="shared" si="11"/>
        <v>2018</v>
      </c>
      <c r="L34" s="991">
        <f t="shared" si="11"/>
        <v>6817</v>
      </c>
      <c r="M34" s="959"/>
      <c r="N34" s="939"/>
      <c r="P34" s="959"/>
    </row>
    <row r="35" spans="1:16" ht="12" customHeight="1">
      <c r="A35" s="462">
        <v>2019</v>
      </c>
      <c r="B35" s="985">
        <v>6759</v>
      </c>
      <c r="C35" s="985">
        <v>837955.48207248398</v>
      </c>
      <c r="D35" s="985">
        <v>8942578.5629000012</v>
      </c>
      <c r="E35" s="1021">
        <v>123.97625123131883</v>
      </c>
      <c r="F35" s="1022">
        <v>1323.0623706021602</v>
      </c>
      <c r="G35" s="1023">
        <v>9.7839081615210183E-2</v>
      </c>
      <c r="H35" s="989">
        <v>4.4419320366192283E-2</v>
      </c>
      <c r="I35" s="403"/>
      <c r="J35" s="959"/>
      <c r="K35" s="990">
        <f t="shared" si="11"/>
        <v>2019</v>
      </c>
      <c r="L35" s="991">
        <f t="shared" si="11"/>
        <v>6759</v>
      </c>
      <c r="M35" s="959"/>
      <c r="N35" s="939"/>
      <c r="P35" s="959"/>
    </row>
    <row r="36" spans="1:16" ht="12" customHeight="1">
      <c r="A36" s="473">
        <v>2020</v>
      </c>
      <c r="B36" s="992">
        <f>B25</f>
        <v>6748</v>
      </c>
      <c r="C36" s="992">
        <f t="shared" ref="C36:F36" si="12">C25</f>
        <v>840410.28830097569</v>
      </c>
      <c r="D36" s="992">
        <f t="shared" si="12"/>
        <v>8977575.5740339998</v>
      </c>
      <c r="E36" s="992">
        <f t="shared" si="12"/>
        <v>124.54212926807583</v>
      </c>
      <c r="F36" s="992">
        <f t="shared" si="12"/>
        <v>1330.4053903429165</v>
      </c>
      <c r="G36" s="1026">
        <f>C36/'8.1'!C38</f>
        <v>9.6663112759971553E-2</v>
      </c>
      <c r="H36" s="996">
        <f>(C36-C35)/C35</f>
        <v>2.9295186689635706E-3</v>
      </c>
      <c r="I36" s="403"/>
      <c r="J36" s="959"/>
      <c r="K36" s="990">
        <f t="shared" si="11"/>
        <v>2020</v>
      </c>
      <c r="L36" s="991">
        <f t="shared" si="11"/>
        <v>6748</v>
      </c>
      <c r="M36" s="959"/>
      <c r="N36" s="939"/>
      <c r="P36" s="959"/>
    </row>
    <row r="37" spans="1:16" ht="12" customHeight="1">
      <c r="A37" s="999"/>
      <c r="C37" s="1000"/>
      <c r="D37" s="1001"/>
    </row>
    <row r="38" spans="1:16" ht="14.1" customHeight="1">
      <c r="A38" s="999"/>
      <c r="C38" s="1000"/>
      <c r="D38" s="1001"/>
    </row>
    <row r="39" spans="1:16" ht="14.1" customHeight="1">
      <c r="C39" s="1000"/>
      <c r="D39" s="1001"/>
    </row>
    <row r="40" spans="1:16" ht="14.1" customHeight="1">
      <c r="C40" s="1000"/>
      <c r="D40" s="695"/>
    </row>
    <row r="41" spans="1:16" ht="14.1" customHeight="1"/>
    <row r="42" spans="1:16" ht="14.1" customHeight="1"/>
    <row r="43" spans="1:16" ht="14.1" customHeight="1"/>
    <row r="44" spans="1:16" ht="14.1" customHeight="1"/>
    <row r="45" spans="1:16" ht="14.1" customHeight="1"/>
    <row r="46" spans="1:16" ht="14.1" customHeight="1"/>
    <row r="47" spans="1:16" ht="14.1" customHeight="1"/>
    <row r="48" spans="1:16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</sheetData>
  <mergeCells count="10">
    <mergeCell ref="J13:P13"/>
    <mergeCell ref="J25:P25"/>
    <mergeCell ref="J3:P3"/>
    <mergeCell ref="B4:B6"/>
    <mergeCell ref="C4:F4"/>
    <mergeCell ref="C5:D5"/>
    <mergeCell ref="E5:F5"/>
    <mergeCell ref="A3:H3"/>
    <mergeCell ref="G4:G6"/>
    <mergeCell ref="H4:H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B71"/>
  <sheetViews>
    <sheetView showGridLines="0" zoomScaleNormal="100" zoomScaleSheetLayoutView="100" workbookViewId="0"/>
  </sheetViews>
  <sheetFormatPr defaultColWidth="9.140625" defaultRowHeight="11.25"/>
  <cols>
    <col min="1" max="1" width="90.28515625" style="26" customWidth="1"/>
    <col min="2" max="2" width="9.140625" style="26"/>
    <col min="3" max="4" width="9.140625" style="26" customWidth="1"/>
    <col min="5" max="5" width="9.140625" style="26"/>
    <col min="6" max="6" width="9.140625" style="26" customWidth="1"/>
    <col min="7" max="16384" width="9.140625" style="26"/>
  </cols>
  <sheetData>
    <row r="1" spans="1:2" ht="18.75">
      <c r="A1" s="25" t="s">
        <v>436</v>
      </c>
    </row>
    <row r="2" spans="1:2" ht="7.5" customHeight="1">
      <c r="A2" s="27"/>
    </row>
    <row r="3" spans="1:2">
      <c r="A3" s="1552" t="s">
        <v>542</v>
      </c>
      <c r="B3" s="1552"/>
    </row>
    <row r="4" spans="1:2">
      <c r="A4" s="1552"/>
      <c r="B4" s="1552"/>
    </row>
    <row r="5" spans="1:2">
      <c r="A5" s="1552"/>
      <c r="B5" s="1552"/>
    </row>
    <row r="6" spans="1:2">
      <c r="A6" s="1552"/>
      <c r="B6" s="1552"/>
    </row>
    <row r="7" spans="1:2">
      <c r="A7" s="1552"/>
      <c r="B7" s="1552"/>
    </row>
    <row r="8" spans="1:2">
      <c r="A8" s="1552"/>
      <c r="B8" s="1552"/>
    </row>
    <row r="9" spans="1:2">
      <c r="A9" s="1552"/>
      <c r="B9" s="1552"/>
    </row>
    <row r="10" spans="1:2">
      <c r="A10" s="1552"/>
      <c r="B10" s="1552"/>
    </row>
    <row r="11" spans="1:2">
      <c r="A11" s="1552"/>
      <c r="B11" s="1552"/>
    </row>
    <row r="12" spans="1:2">
      <c r="A12" s="1552"/>
      <c r="B12" s="1552"/>
    </row>
    <row r="13" spans="1:2">
      <c r="A13" s="1552"/>
      <c r="B13" s="1552"/>
    </row>
    <row r="14" spans="1:2">
      <c r="A14" s="1552"/>
      <c r="B14" s="1552"/>
    </row>
    <row r="15" spans="1:2">
      <c r="A15" s="1552"/>
      <c r="B15" s="1552"/>
    </row>
    <row r="16" spans="1:2">
      <c r="A16" s="1552"/>
      <c r="B16" s="1552"/>
    </row>
    <row r="17" spans="1:2">
      <c r="A17" s="1552"/>
      <c r="B17" s="1552"/>
    </row>
    <row r="18" spans="1:2">
      <c r="A18" s="1552"/>
      <c r="B18" s="1552"/>
    </row>
    <row r="19" spans="1:2">
      <c r="A19" s="1552"/>
      <c r="B19" s="1552"/>
    </row>
    <row r="20" spans="1:2">
      <c r="A20" s="1552"/>
      <c r="B20" s="1552"/>
    </row>
    <row r="21" spans="1:2">
      <c r="A21" s="1552"/>
      <c r="B21" s="1552"/>
    </row>
    <row r="22" spans="1:2">
      <c r="A22" s="1552"/>
      <c r="B22" s="1552"/>
    </row>
    <row r="23" spans="1:2">
      <c r="A23" s="1552"/>
      <c r="B23" s="1552"/>
    </row>
    <row r="24" spans="1:2">
      <c r="A24" s="1552"/>
      <c r="B24" s="1552"/>
    </row>
    <row r="25" spans="1:2">
      <c r="A25" s="1552"/>
      <c r="B25" s="1552"/>
    </row>
    <row r="26" spans="1:2">
      <c r="A26" s="1552"/>
      <c r="B26" s="1552"/>
    </row>
    <row r="27" spans="1:2">
      <c r="A27" s="1552"/>
      <c r="B27" s="1552"/>
    </row>
    <row r="28" spans="1:2">
      <c r="A28" s="1552"/>
      <c r="B28" s="1552"/>
    </row>
    <row r="29" spans="1:2">
      <c r="A29" s="1552"/>
      <c r="B29" s="1552"/>
    </row>
    <row r="30" spans="1:2">
      <c r="A30" s="1552"/>
      <c r="B30" s="1552"/>
    </row>
    <row r="31" spans="1:2">
      <c r="A31" s="1552"/>
      <c r="B31" s="1552"/>
    </row>
    <row r="32" spans="1:2">
      <c r="A32" s="1552"/>
      <c r="B32" s="1552"/>
    </row>
    <row r="33" spans="1:2">
      <c r="A33" s="1552"/>
      <c r="B33" s="1552"/>
    </row>
    <row r="34" spans="1:2">
      <c r="A34" s="1552"/>
      <c r="B34" s="1552"/>
    </row>
    <row r="35" spans="1:2">
      <c r="A35" s="1552"/>
      <c r="B35" s="1552"/>
    </row>
    <row r="36" spans="1:2">
      <c r="A36" s="1552"/>
      <c r="B36" s="1552"/>
    </row>
    <row r="37" spans="1:2">
      <c r="A37" s="1552"/>
      <c r="B37" s="1552"/>
    </row>
    <row r="38" spans="1:2">
      <c r="A38" s="1552"/>
      <c r="B38" s="1552"/>
    </row>
    <row r="39" spans="1:2">
      <c r="A39" s="1552"/>
      <c r="B39" s="1552"/>
    </row>
    <row r="40" spans="1:2">
      <c r="A40" s="1552"/>
      <c r="B40" s="1552"/>
    </row>
    <row r="41" spans="1:2">
      <c r="A41" s="1552"/>
      <c r="B41" s="1552"/>
    </row>
    <row r="42" spans="1:2">
      <c r="A42" s="1552"/>
      <c r="B42" s="1552"/>
    </row>
    <row r="43" spans="1:2">
      <c r="A43" s="1552"/>
      <c r="B43" s="1552"/>
    </row>
    <row r="44" spans="1:2">
      <c r="A44" s="1552"/>
      <c r="B44" s="1552"/>
    </row>
    <row r="45" spans="1:2">
      <c r="A45" s="1552"/>
      <c r="B45" s="1552"/>
    </row>
    <row r="46" spans="1:2">
      <c r="A46" s="1552"/>
      <c r="B46" s="1552"/>
    </row>
    <row r="47" spans="1:2">
      <c r="A47" s="1552"/>
      <c r="B47" s="1552"/>
    </row>
    <row r="48" spans="1:2">
      <c r="A48" s="1552"/>
      <c r="B48" s="1552"/>
    </row>
    <row r="49" spans="1:2">
      <c r="A49" s="1552"/>
      <c r="B49" s="1552"/>
    </row>
    <row r="50" spans="1:2">
      <c r="A50" s="1552"/>
      <c r="B50" s="1552"/>
    </row>
    <row r="51" spans="1:2">
      <c r="A51" s="1552"/>
      <c r="B51" s="1552"/>
    </row>
    <row r="52" spans="1:2">
      <c r="A52" s="1552"/>
      <c r="B52" s="1552"/>
    </row>
    <row r="53" spans="1:2">
      <c r="A53" s="1552"/>
      <c r="B53" s="1552"/>
    </row>
    <row r="54" spans="1:2">
      <c r="A54" s="1552"/>
      <c r="B54" s="1552"/>
    </row>
    <row r="55" spans="1:2">
      <c r="A55" s="1552"/>
      <c r="B55" s="1552"/>
    </row>
    <row r="56" spans="1:2">
      <c r="A56" s="1552"/>
      <c r="B56" s="1552"/>
    </row>
    <row r="57" spans="1:2">
      <c r="A57" s="1552"/>
      <c r="B57" s="1552"/>
    </row>
    <row r="58" spans="1:2">
      <c r="A58" s="1552"/>
      <c r="B58" s="1552"/>
    </row>
    <row r="59" spans="1:2">
      <c r="A59" s="1552"/>
      <c r="B59" s="1552"/>
    </row>
    <row r="60" spans="1:2">
      <c r="A60" s="1552"/>
      <c r="B60" s="1552"/>
    </row>
    <row r="61" spans="1:2">
      <c r="A61" s="1552"/>
      <c r="B61" s="1552"/>
    </row>
    <row r="62" spans="1:2">
      <c r="A62" s="1552"/>
      <c r="B62" s="1552"/>
    </row>
    <row r="63" spans="1:2">
      <c r="A63" s="1552"/>
      <c r="B63" s="1552"/>
    </row>
    <row r="64" spans="1:2">
      <c r="A64" s="1552"/>
      <c r="B64" s="1552"/>
    </row>
    <row r="65" spans="1:2">
      <c r="A65" s="1552"/>
      <c r="B65" s="1552"/>
    </row>
    <row r="66" spans="1:2">
      <c r="A66" s="1552"/>
      <c r="B66" s="1552"/>
    </row>
    <row r="67" spans="1:2">
      <c r="A67" s="1552"/>
      <c r="B67" s="1552"/>
    </row>
    <row r="68" spans="1:2">
      <c r="A68" s="1552"/>
      <c r="B68" s="1552"/>
    </row>
    <row r="69" spans="1:2">
      <c r="A69" s="1552"/>
      <c r="B69" s="1552"/>
    </row>
    <row r="70" spans="1:2">
      <c r="A70" s="1552"/>
      <c r="B70" s="1552"/>
    </row>
    <row r="71" spans="1:2">
      <c r="A71" s="1552"/>
      <c r="B71" s="1552"/>
    </row>
  </sheetData>
  <mergeCells count="1">
    <mergeCell ref="A3:B71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32"/>
  <dimension ref="A1:U61"/>
  <sheetViews>
    <sheetView showGridLines="0" zoomScaleNormal="100" zoomScaleSheetLayoutView="100" workbookViewId="0"/>
  </sheetViews>
  <sheetFormatPr defaultRowHeight="11.25"/>
  <cols>
    <col min="1" max="1" width="8.42578125" style="399" customWidth="1"/>
    <col min="2" max="8" width="9.7109375" style="399" customWidth="1"/>
    <col min="9" max="9" width="1.7109375" style="399" customWidth="1"/>
    <col min="10" max="10" width="7.5703125" style="399" customWidth="1"/>
    <col min="11" max="15" width="9.7109375" style="399" customWidth="1"/>
    <col min="16" max="16" width="9.5703125" style="399" customWidth="1"/>
    <col min="17" max="17" width="9.140625" style="399"/>
    <col min="18" max="18" width="9.140625" style="695"/>
    <col min="19" max="245" width="9.140625" style="399"/>
    <col min="246" max="258" width="10.7109375" style="399" customWidth="1"/>
    <col min="259" max="501" width="9.140625" style="399"/>
    <col min="502" max="514" width="10.7109375" style="399" customWidth="1"/>
    <col min="515" max="757" width="9.140625" style="399"/>
    <col min="758" max="770" width="10.7109375" style="399" customWidth="1"/>
    <col min="771" max="1013" width="9.140625" style="399"/>
    <col min="1014" max="1026" width="10.7109375" style="399" customWidth="1"/>
    <col min="1027" max="1269" width="9.140625" style="399"/>
    <col min="1270" max="1282" width="10.7109375" style="399" customWidth="1"/>
    <col min="1283" max="1525" width="9.140625" style="399"/>
    <col min="1526" max="1538" width="10.7109375" style="399" customWidth="1"/>
    <col min="1539" max="1781" width="9.140625" style="399"/>
    <col min="1782" max="1794" width="10.7109375" style="399" customWidth="1"/>
    <col min="1795" max="2037" width="9.140625" style="399"/>
    <col min="2038" max="2050" width="10.7109375" style="399" customWidth="1"/>
    <col min="2051" max="2293" width="9.140625" style="399"/>
    <col min="2294" max="2306" width="10.7109375" style="399" customWidth="1"/>
    <col min="2307" max="2549" width="9.140625" style="399"/>
    <col min="2550" max="2562" width="10.7109375" style="399" customWidth="1"/>
    <col min="2563" max="2805" width="9.140625" style="399"/>
    <col min="2806" max="2818" width="10.7109375" style="399" customWidth="1"/>
    <col min="2819" max="3061" width="9.140625" style="399"/>
    <col min="3062" max="3074" width="10.7109375" style="399" customWidth="1"/>
    <col min="3075" max="3317" width="9.140625" style="399"/>
    <col min="3318" max="3330" width="10.7109375" style="399" customWidth="1"/>
    <col min="3331" max="3573" width="9.140625" style="399"/>
    <col min="3574" max="3586" width="10.7109375" style="399" customWidth="1"/>
    <col min="3587" max="3829" width="9.140625" style="399"/>
    <col min="3830" max="3842" width="10.7109375" style="399" customWidth="1"/>
    <col min="3843" max="4085" width="9.140625" style="399"/>
    <col min="4086" max="4098" width="10.7109375" style="399" customWidth="1"/>
    <col min="4099" max="4341" width="9.140625" style="399"/>
    <col min="4342" max="4354" width="10.7109375" style="399" customWidth="1"/>
    <col min="4355" max="4597" width="9.140625" style="399"/>
    <col min="4598" max="4610" width="10.7109375" style="399" customWidth="1"/>
    <col min="4611" max="4853" width="9.140625" style="399"/>
    <col min="4854" max="4866" width="10.7109375" style="399" customWidth="1"/>
    <col min="4867" max="5109" width="9.140625" style="399"/>
    <col min="5110" max="5122" width="10.7109375" style="399" customWidth="1"/>
    <col min="5123" max="5365" width="9.140625" style="399"/>
    <col min="5366" max="5378" width="10.7109375" style="399" customWidth="1"/>
    <col min="5379" max="5621" width="9.140625" style="399"/>
    <col min="5622" max="5634" width="10.7109375" style="399" customWidth="1"/>
    <col min="5635" max="5877" width="9.140625" style="399"/>
    <col min="5878" max="5890" width="10.7109375" style="399" customWidth="1"/>
    <col min="5891" max="6133" width="9.140625" style="399"/>
    <col min="6134" max="6146" width="10.7109375" style="399" customWidth="1"/>
    <col min="6147" max="6389" width="9.140625" style="399"/>
    <col min="6390" max="6402" width="10.7109375" style="399" customWidth="1"/>
    <col min="6403" max="6645" width="9.140625" style="399"/>
    <col min="6646" max="6658" width="10.7109375" style="399" customWidth="1"/>
    <col min="6659" max="6901" width="9.140625" style="399"/>
    <col min="6902" max="6914" width="10.7109375" style="399" customWidth="1"/>
    <col min="6915" max="7157" width="9.140625" style="399"/>
    <col min="7158" max="7170" width="10.7109375" style="399" customWidth="1"/>
    <col min="7171" max="7413" width="9.140625" style="399"/>
    <col min="7414" max="7426" width="10.7109375" style="399" customWidth="1"/>
    <col min="7427" max="7669" width="9.140625" style="399"/>
    <col min="7670" max="7682" width="10.7109375" style="399" customWidth="1"/>
    <col min="7683" max="7925" width="9.140625" style="399"/>
    <col min="7926" max="7938" width="10.7109375" style="399" customWidth="1"/>
    <col min="7939" max="8181" width="9.140625" style="399"/>
    <col min="8182" max="8194" width="10.7109375" style="399" customWidth="1"/>
    <col min="8195" max="8437" width="9.140625" style="399"/>
    <col min="8438" max="8450" width="10.7109375" style="399" customWidth="1"/>
    <col min="8451" max="8693" width="9.140625" style="399"/>
    <col min="8694" max="8706" width="10.7109375" style="399" customWidth="1"/>
    <col min="8707" max="8949" width="9.140625" style="399"/>
    <col min="8950" max="8962" width="10.7109375" style="399" customWidth="1"/>
    <col min="8963" max="9205" width="9.140625" style="399"/>
    <col min="9206" max="9218" width="10.7109375" style="399" customWidth="1"/>
    <col min="9219" max="9461" width="9.140625" style="399"/>
    <col min="9462" max="9474" width="10.7109375" style="399" customWidth="1"/>
    <col min="9475" max="9717" width="9.140625" style="399"/>
    <col min="9718" max="9730" width="10.7109375" style="399" customWidth="1"/>
    <col min="9731" max="9973" width="9.140625" style="399"/>
    <col min="9974" max="9986" width="10.7109375" style="399" customWidth="1"/>
    <col min="9987" max="10229" width="9.140625" style="399"/>
    <col min="10230" max="10242" width="10.7109375" style="399" customWidth="1"/>
    <col min="10243" max="10485" width="9.140625" style="399"/>
    <col min="10486" max="10498" width="10.7109375" style="399" customWidth="1"/>
    <col min="10499" max="10741" width="9.140625" style="399"/>
    <col min="10742" max="10754" width="10.7109375" style="399" customWidth="1"/>
    <col min="10755" max="10997" width="9.140625" style="399"/>
    <col min="10998" max="11010" width="10.7109375" style="399" customWidth="1"/>
    <col min="11011" max="11253" width="9.140625" style="399"/>
    <col min="11254" max="11266" width="10.7109375" style="399" customWidth="1"/>
    <col min="11267" max="11509" width="9.140625" style="399"/>
    <col min="11510" max="11522" width="10.7109375" style="399" customWidth="1"/>
    <col min="11523" max="11765" width="9.140625" style="399"/>
    <col min="11766" max="11778" width="10.7109375" style="399" customWidth="1"/>
    <col min="11779" max="12021" width="9.140625" style="399"/>
    <col min="12022" max="12034" width="10.7109375" style="399" customWidth="1"/>
    <col min="12035" max="12277" width="9.140625" style="399"/>
    <col min="12278" max="12290" width="10.7109375" style="399" customWidth="1"/>
    <col min="12291" max="12533" width="9.140625" style="399"/>
    <col min="12534" max="12546" width="10.7109375" style="399" customWidth="1"/>
    <col min="12547" max="12789" width="9.140625" style="399"/>
    <col min="12790" max="12802" width="10.7109375" style="399" customWidth="1"/>
    <col min="12803" max="13045" width="9.140625" style="399"/>
    <col min="13046" max="13058" width="10.7109375" style="399" customWidth="1"/>
    <col min="13059" max="13301" width="9.140625" style="399"/>
    <col min="13302" max="13314" width="10.7109375" style="399" customWidth="1"/>
    <col min="13315" max="13557" width="9.140625" style="399"/>
    <col min="13558" max="13570" width="10.7109375" style="399" customWidth="1"/>
    <col min="13571" max="13813" width="9.140625" style="399"/>
    <col min="13814" max="13826" width="10.7109375" style="399" customWidth="1"/>
    <col min="13827" max="14069" width="9.140625" style="399"/>
    <col min="14070" max="14082" width="10.7109375" style="399" customWidth="1"/>
    <col min="14083" max="14325" width="9.140625" style="399"/>
    <col min="14326" max="14338" width="10.7109375" style="399" customWidth="1"/>
    <col min="14339" max="14581" width="9.140625" style="399"/>
    <col min="14582" max="14594" width="10.7109375" style="399" customWidth="1"/>
    <col min="14595" max="14837" width="9.140625" style="399"/>
    <col min="14838" max="14850" width="10.7109375" style="399" customWidth="1"/>
    <col min="14851" max="15093" width="9.140625" style="399"/>
    <col min="15094" max="15106" width="10.7109375" style="399" customWidth="1"/>
    <col min="15107" max="15349" width="9.140625" style="399"/>
    <col min="15350" max="15362" width="10.7109375" style="399" customWidth="1"/>
    <col min="15363" max="15605" width="9.140625" style="399"/>
    <col min="15606" max="15618" width="10.7109375" style="399" customWidth="1"/>
    <col min="15619" max="15861" width="9.140625" style="399"/>
    <col min="15862" max="15874" width="10.7109375" style="399" customWidth="1"/>
    <col min="15875" max="16117" width="9.140625" style="399"/>
    <col min="16118" max="16130" width="10.7109375" style="399" customWidth="1"/>
    <col min="16131" max="16384" width="9.140625" style="399"/>
  </cols>
  <sheetData>
    <row r="1" spans="1:21" ht="18" customHeight="1">
      <c r="A1" s="711" t="s">
        <v>458</v>
      </c>
      <c r="B1" s="711"/>
      <c r="C1" s="711"/>
      <c r="D1" s="711"/>
      <c r="F1" s="740"/>
    </row>
    <row r="2" spans="1:21" ht="5.0999999999999996" customHeight="1">
      <c r="A2" s="1015"/>
      <c r="B2" s="1015"/>
      <c r="C2" s="1015"/>
      <c r="D2" s="1015"/>
      <c r="E2" s="437"/>
      <c r="F2" s="1016"/>
      <c r="G2" s="437"/>
      <c r="H2" s="437"/>
    </row>
    <row r="3" spans="1:21" ht="16.5" customHeight="1">
      <c r="A3" s="1685">
        <v>2020</v>
      </c>
      <c r="B3" s="1686"/>
      <c r="C3" s="1686"/>
      <c r="D3" s="1686"/>
      <c r="E3" s="1686"/>
      <c r="F3" s="1686"/>
      <c r="G3" s="1686"/>
      <c r="H3" s="1687"/>
      <c r="I3" s="1012"/>
      <c r="J3" s="1678" t="s">
        <v>404</v>
      </c>
      <c r="K3" s="1678"/>
      <c r="L3" s="1678"/>
      <c r="M3" s="1678"/>
      <c r="N3" s="1678"/>
      <c r="O3" s="1678"/>
      <c r="P3" s="1678"/>
    </row>
    <row r="4" spans="1:21" ht="29.25" customHeight="1">
      <c r="A4" s="81"/>
      <c r="B4" s="1663" t="s">
        <v>228</v>
      </c>
      <c r="C4" s="1776" t="s">
        <v>256</v>
      </c>
      <c r="D4" s="1777"/>
      <c r="E4" s="1777"/>
      <c r="F4" s="1778"/>
      <c r="G4" s="1663" t="s">
        <v>227</v>
      </c>
      <c r="H4" s="1663" t="s">
        <v>229</v>
      </c>
      <c r="I4" s="1013"/>
      <c r="J4" s="1013"/>
      <c r="K4" s="1013"/>
      <c r="L4" s="1013"/>
      <c r="M4" s="1013"/>
      <c r="N4" s="1013"/>
      <c r="O4" s="1013"/>
    </row>
    <row r="5" spans="1:21" ht="26.25" customHeight="1">
      <c r="A5" s="154"/>
      <c r="B5" s="1775"/>
      <c r="C5" s="1776" t="s">
        <v>230</v>
      </c>
      <c r="D5" s="1778"/>
      <c r="E5" s="1606" t="s">
        <v>231</v>
      </c>
      <c r="F5" s="1584"/>
      <c r="G5" s="1775"/>
      <c r="H5" s="1775"/>
      <c r="I5" s="1013"/>
      <c r="J5" s="1013"/>
      <c r="K5" s="1013"/>
      <c r="L5" s="1013"/>
      <c r="M5" s="1013"/>
      <c r="N5" s="1013"/>
      <c r="O5" s="1013"/>
    </row>
    <row r="6" spans="1:21" ht="14.1" customHeight="1">
      <c r="A6" s="51" t="str">
        <f>'6.1'!A8</f>
        <v>Období</v>
      </c>
      <c r="B6" s="1667"/>
      <c r="C6" s="155" t="s">
        <v>397</v>
      </c>
      <c r="D6" s="155" t="s">
        <v>3</v>
      </c>
      <c r="E6" s="155" t="s">
        <v>397</v>
      </c>
      <c r="F6" s="155" t="s">
        <v>3</v>
      </c>
      <c r="G6" s="1667"/>
      <c r="H6" s="1667"/>
      <c r="I6" s="740"/>
      <c r="J6" s="740"/>
      <c r="K6" s="740"/>
      <c r="L6" s="740"/>
      <c r="M6" s="740"/>
      <c r="N6" s="740"/>
      <c r="O6" s="740"/>
      <c r="R6" s="695">
        <v>2019</v>
      </c>
    </row>
    <row r="7" spans="1:21" ht="12" customHeight="1">
      <c r="A7" s="462" t="str">
        <f>'6.1'!A9</f>
        <v>leden</v>
      </c>
      <c r="B7" s="985">
        <v>206362</v>
      </c>
      <c r="C7" s="985">
        <v>216011.48761225402</v>
      </c>
      <c r="D7" s="985">
        <v>2303681.4345500013</v>
      </c>
      <c r="E7" s="986">
        <f>C7/B7</f>
        <v>1.0467600023853907</v>
      </c>
      <c r="F7" s="987">
        <f>D7/B7</f>
        <v>11.163302519601483</v>
      </c>
      <c r="G7" s="1023">
        <f>C7/'8.1'!C9</f>
        <v>0.17753413694846562</v>
      </c>
      <c r="H7" s="989">
        <f>(C7-R7)/R7</f>
        <v>-0.15900055033207089</v>
      </c>
      <c r="I7" s="403"/>
      <c r="J7" s="403"/>
      <c r="K7" s="403"/>
      <c r="L7" s="403"/>
      <c r="M7" s="403"/>
      <c r="N7" s="403"/>
      <c r="O7" s="403"/>
      <c r="R7" s="686">
        <v>256850.92623728438</v>
      </c>
      <c r="U7" s="413"/>
    </row>
    <row r="8" spans="1:21" ht="12" customHeight="1">
      <c r="A8" s="498" t="str">
        <f>'6.1'!A10</f>
        <v>únor</v>
      </c>
      <c r="B8" s="1003">
        <v>206433</v>
      </c>
      <c r="C8" s="1003">
        <v>162807.98502294839</v>
      </c>
      <c r="D8" s="1003">
        <v>1736492.8709800008</v>
      </c>
      <c r="E8" s="1004">
        <f t="shared" ref="E8:E25" si="0">C8/B8</f>
        <v>0.78867228119025734</v>
      </c>
      <c r="F8" s="1005">
        <f t="shared" ref="F8:F25" si="1">D8/B8</f>
        <v>8.4118957287836764</v>
      </c>
      <c r="G8" s="1029">
        <f>C8/'8.1'!C10</f>
        <v>0.16688990175748533</v>
      </c>
      <c r="H8" s="1007">
        <f t="shared" ref="H8:H25" si="2">(C8-R8)/R8</f>
        <v>-6.482357473069536E-2</v>
      </c>
      <c r="I8" s="403"/>
      <c r="J8" s="403"/>
      <c r="K8" s="403"/>
      <c r="L8" s="403"/>
      <c r="M8" s="403"/>
      <c r="N8" s="403"/>
      <c r="O8" s="403"/>
      <c r="R8" s="686">
        <v>174093.33749625291</v>
      </c>
      <c r="U8" s="413"/>
    </row>
    <row r="9" spans="1:21" ht="12" customHeight="1">
      <c r="A9" s="473" t="str">
        <f>'6.1'!A11</f>
        <v>březen</v>
      </c>
      <c r="B9" s="992">
        <v>206422</v>
      </c>
      <c r="C9" s="992">
        <v>152461.65449460311</v>
      </c>
      <c r="D9" s="992">
        <v>1626350.1889193198</v>
      </c>
      <c r="E9" s="993">
        <f t="shared" si="0"/>
        <v>0.73859208075981775</v>
      </c>
      <c r="F9" s="994">
        <f t="shared" si="1"/>
        <v>7.878763837765935</v>
      </c>
      <c r="G9" s="1026">
        <f>C9/'8.1'!C11</f>
        <v>0.16587482384424815</v>
      </c>
      <c r="H9" s="996">
        <f t="shared" si="2"/>
        <v>0.12585270172881804</v>
      </c>
      <c r="I9" s="403"/>
      <c r="J9" s="403"/>
      <c r="K9" s="403"/>
      <c r="L9" s="403"/>
      <c r="M9" s="403"/>
      <c r="N9" s="403"/>
      <c r="O9" s="403"/>
      <c r="R9" s="686">
        <v>135418.82900000026</v>
      </c>
      <c r="U9" s="413"/>
    </row>
    <row r="10" spans="1:21" ht="12" customHeight="1">
      <c r="A10" s="462" t="str">
        <f>'6.1'!A12</f>
        <v>duben</v>
      </c>
      <c r="B10" s="985">
        <v>206383</v>
      </c>
      <c r="C10" s="985">
        <v>79523.344359280047</v>
      </c>
      <c r="D10" s="985">
        <v>849058.37219705014</v>
      </c>
      <c r="E10" s="986">
        <f t="shared" si="0"/>
        <v>0.38531925768730974</v>
      </c>
      <c r="F10" s="987">
        <f t="shared" si="1"/>
        <v>4.1139937504399597</v>
      </c>
      <c r="G10" s="1023">
        <f>C10/'8.1'!C12</f>
        <v>0.13830678116337489</v>
      </c>
      <c r="H10" s="989">
        <f t="shared" si="2"/>
        <v>-1.364385698044782E-3</v>
      </c>
      <c r="I10" s="403"/>
      <c r="J10" s="403"/>
      <c r="K10" s="403"/>
      <c r="L10" s="403"/>
      <c r="M10" s="403"/>
      <c r="N10" s="403"/>
      <c r="O10" s="403"/>
      <c r="R10" s="686">
        <v>79631.993111788572</v>
      </c>
      <c r="U10" s="413"/>
    </row>
    <row r="11" spans="1:21" ht="12" customHeight="1">
      <c r="A11" s="498" t="str">
        <f>'6.1'!A13</f>
        <v>květen</v>
      </c>
      <c r="B11" s="1003">
        <v>206191</v>
      </c>
      <c r="C11" s="1003">
        <v>54535.153339880431</v>
      </c>
      <c r="D11" s="1003">
        <v>582529.38576302759</v>
      </c>
      <c r="E11" s="1004">
        <f t="shared" si="0"/>
        <v>0.26448852442580145</v>
      </c>
      <c r="F11" s="1005">
        <f t="shared" si="1"/>
        <v>2.8251930771131017</v>
      </c>
      <c r="G11" s="1029">
        <f>C11/'8.1'!C13</f>
        <v>0.1107661343551242</v>
      </c>
      <c r="H11" s="1007">
        <f t="shared" si="2"/>
        <v>-0.21914105916867174</v>
      </c>
      <c r="I11" s="403"/>
      <c r="J11" s="403"/>
      <c r="K11" s="403"/>
      <c r="L11" s="403"/>
      <c r="M11" s="403"/>
      <c r="N11" s="403"/>
      <c r="O11" s="403"/>
      <c r="R11" s="686">
        <v>69839.955065149799</v>
      </c>
      <c r="U11" s="413"/>
    </row>
    <row r="12" spans="1:21" ht="12" customHeight="1">
      <c r="A12" s="473" t="str">
        <f>'6.1'!A14</f>
        <v>červen</v>
      </c>
      <c r="B12" s="992">
        <v>206344</v>
      </c>
      <c r="C12" s="992">
        <v>25939.850796226641</v>
      </c>
      <c r="D12" s="992">
        <v>277794.74767681374</v>
      </c>
      <c r="E12" s="993">
        <f t="shared" si="0"/>
        <v>0.12571167950716591</v>
      </c>
      <c r="F12" s="994">
        <f t="shared" si="1"/>
        <v>1.3462700523243407</v>
      </c>
      <c r="G12" s="1026">
        <f>C12/'8.1'!C14</f>
        <v>6.4289385187551798E-2</v>
      </c>
      <c r="H12" s="996">
        <f t="shared" si="2"/>
        <v>0.69079263700582638</v>
      </c>
      <c r="I12" s="403"/>
      <c r="J12" s="403"/>
      <c r="K12" s="403"/>
      <c r="L12" s="403"/>
      <c r="M12" s="403"/>
      <c r="N12" s="403"/>
      <c r="O12" s="403"/>
      <c r="R12" s="686">
        <v>15341.828577017428</v>
      </c>
      <c r="U12" s="413"/>
    </row>
    <row r="13" spans="1:21" ht="12" customHeight="1">
      <c r="A13" s="462" t="str">
        <f>'6.1'!A15</f>
        <v>červenec</v>
      </c>
      <c r="B13" s="985">
        <v>206041</v>
      </c>
      <c r="C13" s="985">
        <v>19989.483736453283</v>
      </c>
      <c r="D13" s="985">
        <v>214033.30104677647</v>
      </c>
      <c r="E13" s="986">
        <f t="shared" si="0"/>
        <v>9.701701960509454E-2</v>
      </c>
      <c r="F13" s="987">
        <f t="shared" si="1"/>
        <v>1.0387898575855119</v>
      </c>
      <c r="G13" s="1023">
        <f>C13/'8.1'!C15</f>
        <v>4.826198532059963E-2</v>
      </c>
      <c r="H13" s="989">
        <f t="shared" si="2"/>
        <v>0.28018097164977218</v>
      </c>
      <c r="I13" s="403"/>
      <c r="J13" s="1774" t="s">
        <v>405</v>
      </c>
      <c r="K13" s="1774"/>
      <c r="L13" s="1774"/>
      <c r="M13" s="1774"/>
      <c r="N13" s="1774"/>
      <c r="O13" s="1774"/>
      <c r="P13" s="1774"/>
      <c r="R13" s="686">
        <v>15614.57651623488</v>
      </c>
      <c r="U13" s="413"/>
    </row>
    <row r="14" spans="1:21" ht="12" customHeight="1">
      <c r="A14" s="498" t="str">
        <f>'6.1'!A16</f>
        <v>srpen</v>
      </c>
      <c r="B14" s="1003">
        <v>205923</v>
      </c>
      <c r="C14" s="1003">
        <v>18042.378529732574</v>
      </c>
      <c r="D14" s="1003">
        <v>193500.71392426215</v>
      </c>
      <c r="E14" s="1004">
        <f t="shared" si="0"/>
        <v>8.7617111880326989E-2</v>
      </c>
      <c r="F14" s="1005">
        <f t="shared" si="1"/>
        <v>0.93967509177829645</v>
      </c>
      <c r="G14" s="1029">
        <f>C14/'8.1'!C16</f>
        <v>4.4975043851056572E-2</v>
      </c>
      <c r="H14" s="1007">
        <f t="shared" si="2"/>
        <v>0.19160352373330178</v>
      </c>
      <c r="I14" s="403"/>
      <c r="K14" s="695"/>
      <c r="L14" s="600" t="str">
        <f>C5</f>
        <v>Celková spotřeba</v>
      </c>
      <c r="R14" s="686">
        <v>15141.259798565954</v>
      </c>
      <c r="U14" s="413"/>
    </row>
    <row r="15" spans="1:21" ht="12" customHeight="1">
      <c r="A15" s="473" t="str">
        <f>'6.1'!A17</f>
        <v>září</v>
      </c>
      <c r="B15" s="992">
        <v>205943</v>
      </c>
      <c r="C15" s="992">
        <v>36882.944440575076</v>
      </c>
      <c r="D15" s="992">
        <v>395612.93029626546</v>
      </c>
      <c r="E15" s="993">
        <f t="shared" si="0"/>
        <v>0.17909297446660036</v>
      </c>
      <c r="F15" s="994">
        <f t="shared" si="1"/>
        <v>1.9209826519778068</v>
      </c>
      <c r="G15" s="1026">
        <f>C15/'8.1'!C17</f>
        <v>8.8635899006087066E-2</v>
      </c>
      <c r="H15" s="996">
        <f t="shared" si="2"/>
        <v>0.16750191696746969</v>
      </c>
      <c r="I15" s="403"/>
      <c r="J15" s="403"/>
      <c r="K15" s="1009">
        <f>A27</f>
        <v>2011</v>
      </c>
      <c r="L15" s="1009">
        <f>C27</f>
        <v>1159817.3896996931</v>
      </c>
      <c r="M15" s="1010"/>
      <c r="N15" s="1010"/>
      <c r="O15" s="1010"/>
      <c r="R15" s="686">
        <v>31591.335229989822</v>
      </c>
      <c r="U15" s="413"/>
    </row>
    <row r="16" spans="1:21" ht="12" customHeight="1">
      <c r="A16" s="462" t="str">
        <f>'6.1'!A18</f>
        <v>říjen</v>
      </c>
      <c r="B16" s="985">
        <v>206040</v>
      </c>
      <c r="C16" s="985">
        <v>95333.797292189411</v>
      </c>
      <c r="D16" s="985">
        <v>1019575.0592851812</v>
      </c>
      <c r="E16" s="986">
        <f t="shared" si="0"/>
        <v>0.46269557994656091</v>
      </c>
      <c r="F16" s="987">
        <f t="shared" si="1"/>
        <v>4.9484326309705944</v>
      </c>
      <c r="G16" s="1023">
        <f>C16/'8.1'!C18</f>
        <v>0.13034922569251831</v>
      </c>
      <c r="H16" s="989">
        <f t="shared" si="2"/>
        <v>0.17040833684222947</v>
      </c>
      <c r="I16" s="403"/>
      <c r="J16" s="403"/>
      <c r="K16" s="1009">
        <f t="shared" ref="K16:K24" si="3">A28</f>
        <v>2012</v>
      </c>
      <c r="L16" s="1009">
        <f t="shared" ref="L16:L24" si="4">C28</f>
        <v>1196669.5217189353</v>
      </c>
      <c r="M16" s="1010"/>
      <c r="N16" s="1010"/>
      <c r="O16" s="1010"/>
      <c r="R16" s="686">
        <v>81453.450297014046</v>
      </c>
      <c r="U16" s="413"/>
    </row>
    <row r="17" spans="1:21" ht="12" customHeight="1">
      <c r="A17" s="498" t="str">
        <f>'6.1'!A19</f>
        <v>listopad</v>
      </c>
      <c r="B17" s="1003">
        <v>206262</v>
      </c>
      <c r="C17" s="1003">
        <v>148490.5769340691</v>
      </c>
      <c r="D17" s="1003">
        <v>1586771.5207617341</v>
      </c>
      <c r="E17" s="1004">
        <f t="shared" si="0"/>
        <v>0.71991242659369692</v>
      </c>
      <c r="F17" s="1005">
        <f t="shared" si="1"/>
        <v>7.6929900842701713</v>
      </c>
      <c r="G17" s="1029">
        <f>C17/'8.1'!C19</f>
        <v>0.14766261693728269</v>
      </c>
      <c r="H17" s="1007">
        <f t="shared" si="2"/>
        <v>9.8177814154291526E-2</v>
      </c>
      <c r="I17" s="403"/>
      <c r="J17" s="403"/>
      <c r="K17" s="1009">
        <f t="shared" si="3"/>
        <v>2013</v>
      </c>
      <c r="L17" s="1009">
        <f t="shared" si="4"/>
        <v>1204242.4930758923</v>
      </c>
      <c r="M17" s="1010"/>
      <c r="N17" s="1010"/>
      <c r="O17" s="1010"/>
      <c r="R17" s="686">
        <v>135215.42232978175</v>
      </c>
      <c r="U17" s="413"/>
    </row>
    <row r="18" spans="1:21" ht="12" customHeight="1">
      <c r="A18" s="473" t="str">
        <f>'6.1'!A20</f>
        <v>prosinec</v>
      </c>
      <c r="B18" s="992">
        <v>206659</v>
      </c>
      <c r="C18" s="992">
        <v>187710.21768872123</v>
      </c>
      <c r="D18" s="992">
        <v>2006865.782575571</v>
      </c>
      <c r="E18" s="993">
        <f t="shared" si="0"/>
        <v>0.90830894221263636</v>
      </c>
      <c r="F18" s="994">
        <f t="shared" si="1"/>
        <v>9.711001130246304</v>
      </c>
      <c r="G18" s="1026">
        <f>C18/'8.1'!C20</f>
        <v>0.16414657838998092</v>
      </c>
      <c r="H18" s="996">
        <f t="shared" si="2"/>
        <v>-1.8673796642039761E-2</v>
      </c>
      <c r="I18" s="403"/>
      <c r="J18" s="403"/>
      <c r="K18" s="1009">
        <f t="shared" si="3"/>
        <v>2014</v>
      </c>
      <c r="L18" s="1009">
        <f t="shared" si="4"/>
        <v>980633.63749940379</v>
      </c>
      <c r="M18" s="1010"/>
      <c r="N18" s="1010"/>
      <c r="O18" s="1010"/>
      <c r="R18" s="686">
        <v>191282.18226151841</v>
      </c>
      <c r="U18" s="413"/>
    </row>
    <row r="19" spans="1:21" ht="12" customHeight="1">
      <c r="A19" s="462" t="str">
        <f>'6.1'!A21</f>
        <v>I. čtvrtletí</v>
      </c>
      <c r="B19" s="985">
        <f>B9</f>
        <v>206422</v>
      </c>
      <c r="C19" s="985">
        <f t="shared" ref="C19:D19" si="5">SUM(C7:C9)</f>
        <v>531281.12712980551</v>
      </c>
      <c r="D19" s="985">
        <f t="shared" si="5"/>
        <v>5666524.4944493221</v>
      </c>
      <c r="E19" s="986">
        <f t="shared" si="0"/>
        <v>2.5737621335410252</v>
      </c>
      <c r="F19" s="987">
        <f t="shared" si="1"/>
        <v>27.451165546546985</v>
      </c>
      <c r="G19" s="1023">
        <f>C19/'8.1'!C21</f>
        <v>0.17075251926170062</v>
      </c>
      <c r="H19" s="989">
        <f t="shared" si="2"/>
        <v>-6.1942534839990709E-2</v>
      </c>
      <c r="I19" s="403"/>
      <c r="J19" s="403"/>
      <c r="K19" s="1009">
        <f t="shared" si="3"/>
        <v>2015</v>
      </c>
      <c r="L19" s="1009">
        <f t="shared" si="4"/>
        <v>1057163.4652972291</v>
      </c>
      <c r="M19" s="1010"/>
      <c r="N19" s="1010"/>
      <c r="O19" s="1010"/>
      <c r="R19" s="686">
        <v>566363.09273353755</v>
      </c>
    </row>
    <row r="20" spans="1:21" ht="12" customHeight="1">
      <c r="A20" s="498" t="str">
        <f>'6.1'!A22</f>
        <v>II. čtvrtletí</v>
      </c>
      <c r="B20" s="1003">
        <f>B12</f>
        <v>206344</v>
      </c>
      <c r="C20" s="1003">
        <f t="shared" ref="C20:D20" si="6">SUM(C10:C12)</f>
        <v>159998.34849538712</v>
      </c>
      <c r="D20" s="1003">
        <f t="shared" si="6"/>
        <v>1709382.5056368916</v>
      </c>
      <c r="E20" s="1004">
        <f t="shared" si="0"/>
        <v>0.77539617578115727</v>
      </c>
      <c r="F20" s="1005">
        <f t="shared" si="1"/>
        <v>8.2841396194553347</v>
      </c>
      <c r="G20" s="1029">
        <f>C20/'8.1'!C22</f>
        <v>0.10878257086955831</v>
      </c>
      <c r="H20" s="1007">
        <f t="shared" si="2"/>
        <v>-2.9217389185598588E-2</v>
      </c>
      <c r="I20" s="403"/>
      <c r="J20" s="403"/>
      <c r="K20" s="1009">
        <f t="shared" si="3"/>
        <v>2016</v>
      </c>
      <c r="L20" s="1009">
        <f t="shared" si="4"/>
        <v>1152681.5890783148</v>
      </c>
      <c r="M20" s="1010"/>
      <c r="N20" s="1010"/>
      <c r="O20" s="1010"/>
      <c r="R20" s="686">
        <v>164813.77675395581</v>
      </c>
    </row>
    <row r="21" spans="1:21" ht="12" customHeight="1">
      <c r="A21" s="498" t="str">
        <f>'6.1'!A23</f>
        <v>III. čtvrtletí</v>
      </c>
      <c r="B21" s="1003">
        <f>B15</f>
        <v>205943</v>
      </c>
      <c r="C21" s="1003">
        <f t="shared" ref="C21:D21" si="7">SUM(C13:C15)</f>
        <v>74914.806706760923</v>
      </c>
      <c r="D21" s="1003">
        <f t="shared" si="7"/>
        <v>803146.94526730408</v>
      </c>
      <c r="E21" s="1004">
        <f t="shared" si="0"/>
        <v>0.36376476358390875</v>
      </c>
      <c r="F21" s="1005">
        <f t="shared" si="1"/>
        <v>3.8998506638599229</v>
      </c>
      <c r="G21" s="1029">
        <f>C21/'8.1'!C23</f>
        <v>6.0833711995656257E-2</v>
      </c>
      <c r="H21" s="1007">
        <f t="shared" si="2"/>
        <v>0.20157506508441336</v>
      </c>
      <c r="I21" s="403"/>
      <c r="J21" s="403"/>
      <c r="K21" s="1009">
        <f t="shared" si="3"/>
        <v>2017</v>
      </c>
      <c r="L21" s="1009">
        <f t="shared" si="4"/>
        <v>1238757.2516670562</v>
      </c>
      <c r="M21" s="1010"/>
      <c r="N21" s="1010"/>
      <c r="O21" s="1010"/>
      <c r="R21" s="686">
        <v>62347.171544790661</v>
      </c>
    </row>
    <row r="22" spans="1:21" ht="12" customHeight="1">
      <c r="A22" s="473" t="str">
        <f>'6.1'!A24</f>
        <v>IV. čtvrtletí</v>
      </c>
      <c r="B22" s="992">
        <f>B18</f>
        <v>206659</v>
      </c>
      <c r="C22" s="992">
        <f t="shared" ref="C22:D22" si="8">SUM(C16:C18)</f>
        <v>431534.59191497974</v>
      </c>
      <c r="D22" s="992">
        <f t="shared" si="8"/>
        <v>4613212.3626224864</v>
      </c>
      <c r="E22" s="993">
        <f t="shared" si="0"/>
        <v>2.0881480695976453</v>
      </c>
      <c r="F22" s="994">
        <f t="shared" si="1"/>
        <v>22.322823407751351</v>
      </c>
      <c r="G22" s="1026">
        <f>C22/'8.1'!C24</f>
        <v>0.14981074166464914</v>
      </c>
      <c r="H22" s="996">
        <f t="shared" si="2"/>
        <v>5.7809721887156405E-2</v>
      </c>
      <c r="I22" s="403"/>
      <c r="J22" s="403"/>
      <c r="K22" s="1009">
        <f t="shared" si="3"/>
        <v>2018</v>
      </c>
      <c r="L22" s="1009">
        <f t="shared" si="4"/>
        <v>1117915.2635170002</v>
      </c>
      <c r="M22" s="1010"/>
      <c r="N22" s="1010"/>
      <c r="O22" s="1010"/>
      <c r="R22" s="686">
        <v>407951.05488831422</v>
      </c>
    </row>
    <row r="23" spans="1:21" ht="12" customHeight="1">
      <c r="A23" s="462" t="str">
        <f>'6.1'!A25</f>
        <v>I. pololetí</v>
      </c>
      <c r="B23" s="985">
        <f>B12</f>
        <v>206344</v>
      </c>
      <c r="C23" s="985">
        <f t="shared" ref="C23:D23" si="9">SUM(C7:C12)</f>
        <v>691279.47562519263</v>
      </c>
      <c r="D23" s="985">
        <f t="shared" si="9"/>
        <v>7375907.0000862135</v>
      </c>
      <c r="E23" s="986">
        <f t="shared" si="0"/>
        <v>3.3501312159558436</v>
      </c>
      <c r="F23" s="987">
        <f t="shared" si="1"/>
        <v>35.745681968393619</v>
      </c>
      <c r="G23" s="1023">
        <f>C23/'8.1'!C25</f>
        <v>0.15086129617700361</v>
      </c>
      <c r="H23" s="989">
        <f t="shared" si="2"/>
        <v>-5.4565995626018785E-2</v>
      </c>
      <c r="I23" s="403"/>
      <c r="J23" s="403"/>
      <c r="K23" s="1009">
        <f t="shared" si="3"/>
        <v>2019</v>
      </c>
      <c r="L23" s="1009">
        <f t="shared" si="4"/>
        <v>1201475.0959205984</v>
      </c>
      <c r="M23" s="1010"/>
      <c r="N23" s="1010"/>
      <c r="O23" s="1010"/>
      <c r="R23" s="686">
        <v>731176.8694874933</v>
      </c>
    </row>
    <row r="24" spans="1:21" ht="12" customHeight="1">
      <c r="A24" s="473" t="str">
        <f>'6.1'!A26</f>
        <v>II. pololetí</v>
      </c>
      <c r="B24" s="992">
        <f>B18</f>
        <v>206659</v>
      </c>
      <c r="C24" s="992">
        <f t="shared" ref="C24:D24" si="10">SUM(C13:C18)</f>
        <v>506449.39862174063</v>
      </c>
      <c r="D24" s="992">
        <f t="shared" si="10"/>
        <v>5416359.3078897903</v>
      </c>
      <c r="E24" s="993">
        <f t="shared" si="0"/>
        <v>2.4506525175372986</v>
      </c>
      <c r="F24" s="994">
        <f t="shared" si="1"/>
        <v>26.20916247484886</v>
      </c>
      <c r="G24" s="1026">
        <f>C24/'8.1'!C26</f>
        <v>0.12316375468375365</v>
      </c>
      <c r="H24" s="996">
        <f t="shared" si="2"/>
        <v>7.6868612630794045E-2</v>
      </c>
      <c r="I24" s="403"/>
      <c r="J24" s="403"/>
      <c r="K24" s="1009">
        <f t="shared" si="3"/>
        <v>2020</v>
      </c>
      <c r="L24" s="1009">
        <f t="shared" si="4"/>
        <v>1197728.8742469333</v>
      </c>
      <c r="M24" s="1010"/>
      <c r="N24" s="1010"/>
      <c r="O24" s="1010"/>
      <c r="R24" s="686">
        <v>470298.22643310484</v>
      </c>
    </row>
    <row r="25" spans="1:21" ht="12" customHeight="1">
      <c r="A25" s="156" t="str">
        <f>'6.1'!A27</f>
        <v>rok</v>
      </c>
      <c r="B25" s="157">
        <f>B18</f>
        <v>206659</v>
      </c>
      <c r="C25" s="157">
        <f t="shared" ref="C25:D25" si="11">SUM(C7:C18)</f>
        <v>1197728.8742469333</v>
      </c>
      <c r="D25" s="157">
        <f t="shared" si="11"/>
        <v>12792266.307976004</v>
      </c>
      <c r="E25" s="158">
        <f t="shared" si="0"/>
        <v>5.7956772956751621</v>
      </c>
      <c r="F25" s="159">
        <f t="shared" si="1"/>
        <v>61.900359084172493</v>
      </c>
      <c r="G25" s="164">
        <f>C25/'8.1'!C27</f>
        <v>0.13776152295953595</v>
      </c>
      <c r="H25" s="161">
        <f t="shared" si="2"/>
        <v>-3.1180185809799575E-3</v>
      </c>
      <c r="I25" s="403"/>
      <c r="J25" s="1774" t="s">
        <v>257</v>
      </c>
      <c r="K25" s="1774"/>
      <c r="L25" s="1774"/>
      <c r="M25" s="1774"/>
      <c r="N25" s="1774"/>
      <c r="O25" s="1774"/>
      <c r="P25" s="1774"/>
      <c r="R25" s="686">
        <v>1201475.0959205984</v>
      </c>
    </row>
    <row r="26" spans="1:21" ht="12" customHeight="1">
      <c r="A26" s="980"/>
      <c r="B26" s="980"/>
      <c r="C26" s="981"/>
      <c r="D26" s="981"/>
      <c r="E26" s="982"/>
      <c r="F26" s="983"/>
      <c r="G26" s="1020"/>
      <c r="H26" s="980"/>
      <c r="K26" s="695"/>
      <c r="L26" s="600" t="str">
        <f>B4</f>
        <v>Počet zákazníků ke konci období</v>
      </c>
    </row>
    <row r="27" spans="1:21" ht="12" customHeight="1">
      <c r="A27" s="462">
        <v>2011</v>
      </c>
      <c r="B27" s="985">
        <v>200496</v>
      </c>
      <c r="C27" s="985">
        <v>1159817.3896996931</v>
      </c>
      <c r="D27" s="985">
        <v>12283073.733192515</v>
      </c>
      <c r="E27" s="986">
        <v>5.7847407913359525</v>
      </c>
      <c r="F27" s="987">
        <v>61.263435346303737</v>
      </c>
      <c r="G27" s="1023">
        <v>0.1421654084046115</v>
      </c>
      <c r="H27" s="989">
        <v>-0.15060038469107864</v>
      </c>
      <c r="I27" s="403"/>
      <c r="J27" s="959"/>
      <c r="K27" s="990">
        <f>A27</f>
        <v>2011</v>
      </c>
      <c r="L27" s="991">
        <f>B27</f>
        <v>200496</v>
      </c>
      <c r="M27" s="959"/>
      <c r="N27" s="939"/>
      <c r="P27" s="959"/>
    </row>
    <row r="28" spans="1:21" ht="12" customHeight="1">
      <c r="A28" s="473">
        <v>2012</v>
      </c>
      <c r="B28" s="992">
        <v>202807</v>
      </c>
      <c r="C28" s="992">
        <v>1196669.5217189353</v>
      </c>
      <c r="D28" s="992">
        <v>12661480.467877559</v>
      </c>
      <c r="E28" s="993">
        <v>5.9005336192485238</v>
      </c>
      <c r="F28" s="994">
        <v>62.431180718010516</v>
      </c>
      <c r="G28" s="1026">
        <v>0.14457603861369839</v>
      </c>
      <c r="H28" s="996">
        <v>3.177408128773121E-2</v>
      </c>
      <c r="I28" s="403"/>
      <c r="J28" s="959"/>
      <c r="K28" s="990">
        <f t="shared" ref="K28:L36" si="12">A28</f>
        <v>2012</v>
      </c>
      <c r="L28" s="991">
        <f t="shared" si="12"/>
        <v>202807</v>
      </c>
      <c r="M28" s="959"/>
      <c r="N28" s="939"/>
      <c r="P28" s="959"/>
    </row>
    <row r="29" spans="1:21" ht="12" customHeight="1">
      <c r="A29" s="462">
        <v>2013</v>
      </c>
      <c r="B29" s="985">
        <v>201273.9</v>
      </c>
      <c r="C29" s="985">
        <v>1204242.4930758923</v>
      </c>
      <c r="D29" s="985">
        <v>12790786.275041422</v>
      </c>
      <c r="E29" s="986">
        <v>5.9831030902461393</v>
      </c>
      <c r="F29" s="987">
        <v>63.549155032229329</v>
      </c>
      <c r="G29" s="1023">
        <v>0.16540838777079472</v>
      </c>
      <c r="H29" s="989">
        <v>6.3283732221064027E-3</v>
      </c>
      <c r="I29" s="403"/>
      <c r="J29" s="959"/>
      <c r="K29" s="990">
        <f t="shared" si="12"/>
        <v>2013</v>
      </c>
      <c r="L29" s="991">
        <f t="shared" si="12"/>
        <v>201273.9</v>
      </c>
      <c r="M29" s="959"/>
      <c r="N29" s="939"/>
      <c r="P29" s="959"/>
    </row>
    <row r="30" spans="1:21" ht="12" customHeight="1">
      <c r="A30" s="473">
        <v>2014</v>
      </c>
      <c r="B30" s="992">
        <v>197824</v>
      </c>
      <c r="C30" s="992">
        <v>980633.63749940379</v>
      </c>
      <c r="D30" s="992">
        <v>10423643.860056013</v>
      </c>
      <c r="E30" s="993">
        <v>4.9571014512870217</v>
      </c>
      <c r="F30" s="994">
        <v>52.691502851302232</v>
      </c>
      <c r="G30" s="1026">
        <v>0.1289024391922641</v>
      </c>
      <c r="H30" s="996">
        <v>-0.1856842428847896</v>
      </c>
      <c r="I30" s="403"/>
      <c r="J30" s="959"/>
      <c r="K30" s="990">
        <f t="shared" si="12"/>
        <v>2014</v>
      </c>
      <c r="L30" s="991">
        <f t="shared" si="12"/>
        <v>197824</v>
      </c>
      <c r="M30" s="959"/>
      <c r="N30" s="939"/>
      <c r="P30" s="959"/>
    </row>
    <row r="31" spans="1:21" ht="12" customHeight="1">
      <c r="A31" s="462">
        <v>2015</v>
      </c>
      <c r="B31" s="985">
        <v>199725</v>
      </c>
      <c r="C31" s="985">
        <v>1057163.4652972291</v>
      </c>
      <c r="D31" s="985">
        <v>11257688.3182912</v>
      </c>
      <c r="E31" s="986">
        <v>5.2930953325684271</v>
      </c>
      <c r="F31" s="987">
        <v>56.365944765508573</v>
      </c>
      <c r="G31" s="1023">
        <v>0.12806132951816082</v>
      </c>
      <c r="H31" s="989">
        <v>7.8041202005852933E-2</v>
      </c>
      <c r="I31" s="403"/>
      <c r="J31" s="959"/>
      <c r="K31" s="990">
        <f t="shared" si="12"/>
        <v>2015</v>
      </c>
      <c r="L31" s="991">
        <f t="shared" si="12"/>
        <v>199725</v>
      </c>
      <c r="M31" s="959"/>
      <c r="N31" s="939"/>
      <c r="P31" s="959"/>
    </row>
    <row r="32" spans="1:21" ht="12" customHeight="1">
      <c r="A32" s="473">
        <v>2016</v>
      </c>
      <c r="B32" s="992">
        <v>199995</v>
      </c>
      <c r="C32" s="992">
        <v>1152681.5890783148</v>
      </c>
      <c r="D32" s="992">
        <v>12316757.98453786</v>
      </c>
      <c r="E32" s="993">
        <v>5.7635520341924291</v>
      </c>
      <c r="F32" s="994">
        <v>61.585329555928197</v>
      </c>
      <c r="G32" s="1026">
        <v>0.13517255002552434</v>
      </c>
      <c r="H32" s="996">
        <v>9.0353220591320851E-2</v>
      </c>
      <c r="I32" s="403"/>
      <c r="J32" s="959"/>
      <c r="K32" s="990">
        <f t="shared" si="12"/>
        <v>2016</v>
      </c>
      <c r="L32" s="991">
        <f t="shared" si="12"/>
        <v>199995</v>
      </c>
      <c r="M32" s="959"/>
      <c r="N32" s="939"/>
      <c r="P32" s="959"/>
    </row>
    <row r="33" spans="1:16" ht="12" customHeight="1">
      <c r="A33" s="462">
        <v>2017</v>
      </c>
      <c r="B33" s="985">
        <v>203138</v>
      </c>
      <c r="C33" s="985">
        <v>1238757.2516670562</v>
      </c>
      <c r="D33" s="985">
        <v>13218065.533287004</v>
      </c>
      <c r="E33" s="986">
        <v>6.0981069601308286</v>
      </c>
      <c r="F33" s="987">
        <v>65.069388953750675</v>
      </c>
      <c r="G33" s="1023">
        <v>0.14526646227110832</v>
      </c>
      <c r="H33" s="989">
        <v>7.4674275536549137E-2</v>
      </c>
      <c r="I33" s="403"/>
      <c r="J33" s="959"/>
      <c r="K33" s="990">
        <f t="shared" si="12"/>
        <v>2017</v>
      </c>
      <c r="L33" s="991">
        <f t="shared" si="12"/>
        <v>203138</v>
      </c>
      <c r="M33" s="959"/>
      <c r="N33" s="939"/>
      <c r="P33" s="959"/>
    </row>
    <row r="34" spans="1:16" ht="12" customHeight="1">
      <c r="A34" s="473">
        <v>2018</v>
      </c>
      <c r="B34" s="992">
        <v>205693</v>
      </c>
      <c r="C34" s="992">
        <v>1117915.2635170002</v>
      </c>
      <c r="D34" s="992">
        <v>11925785.895784821</v>
      </c>
      <c r="E34" s="993">
        <v>5.4348726671155569</v>
      </c>
      <c r="F34" s="994">
        <v>57.978569498159011</v>
      </c>
      <c r="G34" s="1026">
        <v>0.13052698507993993</v>
      </c>
      <c r="H34" s="996">
        <v>-9.7550983445249678E-2</v>
      </c>
      <c r="I34" s="403"/>
      <c r="J34" s="959"/>
      <c r="K34" s="990">
        <f t="shared" si="12"/>
        <v>2018</v>
      </c>
      <c r="L34" s="991">
        <f t="shared" si="12"/>
        <v>205693</v>
      </c>
      <c r="M34" s="959"/>
      <c r="N34" s="939"/>
      <c r="P34" s="959"/>
    </row>
    <row r="35" spans="1:16" ht="12" customHeight="1">
      <c r="A35" s="462">
        <v>2019</v>
      </c>
      <c r="B35" s="985">
        <v>206267</v>
      </c>
      <c r="C35" s="985">
        <v>1201475.0959205984</v>
      </c>
      <c r="D35" s="985">
        <v>12826305.476369996</v>
      </c>
      <c r="E35" s="986">
        <v>5.8248536892503324</v>
      </c>
      <c r="F35" s="987">
        <v>62.183022375707196</v>
      </c>
      <c r="G35" s="1023">
        <v>0.14028337123313861</v>
      </c>
      <c r="H35" s="989">
        <v>7.4746123548502227E-2</v>
      </c>
      <c r="I35" s="403"/>
      <c r="J35" s="959"/>
      <c r="K35" s="990">
        <f t="shared" si="12"/>
        <v>2019</v>
      </c>
      <c r="L35" s="991">
        <f t="shared" si="12"/>
        <v>206267</v>
      </c>
      <c r="M35" s="959"/>
      <c r="N35" s="939"/>
      <c r="P35" s="959"/>
    </row>
    <row r="36" spans="1:16" ht="12" customHeight="1">
      <c r="A36" s="473">
        <v>2020</v>
      </c>
      <c r="B36" s="992">
        <f>B25</f>
        <v>206659</v>
      </c>
      <c r="C36" s="992">
        <f t="shared" ref="C36:F36" si="13">C25</f>
        <v>1197728.8742469333</v>
      </c>
      <c r="D36" s="992">
        <f t="shared" si="13"/>
        <v>12792266.307976004</v>
      </c>
      <c r="E36" s="997">
        <f t="shared" si="13"/>
        <v>5.7956772956751621</v>
      </c>
      <c r="F36" s="997">
        <f t="shared" si="13"/>
        <v>61.900359084172493</v>
      </c>
      <c r="G36" s="1026">
        <f>C36/'8.1'!C38</f>
        <v>0.13776152295953595</v>
      </c>
      <c r="H36" s="996">
        <f>(C36-C35)/C35</f>
        <v>-3.1180185809799575E-3</v>
      </c>
      <c r="I36" s="403"/>
      <c r="J36" s="959"/>
      <c r="K36" s="990">
        <f t="shared" si="12"/>
        <v>2020</v>
      </c>
      <c r="L36" s="991">
        <f t="shared" si="12"/>
        <v>206659</v>
      </c>
      <c r="M36" s="959"/>
      <c r="N36" s="939"/>
      <c r="P36" s="959"/>
    </row>
    <row r="37" spans="1:16" ht="12" customHeight="1">
      <c r="A37" s="999"/>
      <c r="C37" s="1000"/>
      <c r="D37" s="1001"/>
    </row>
    <row r="38" spans="1:16" ht="14.1" customHeight="1">
      <c r="A38" s="999"/>
      <c r="C38" s="1000"/>
      <c r="D38" s="1001"/>
    </row>
    <row r="39" spans="1:16" ht="14.1" customHeight="1">
      <c r="C39" s="1000"/>
      <c r="D39" s="1001"/>
    </row>
    <row r="40" spans="1:16" ht="14.1" customHeight="1">
      <c r="C40" s="1000"/>
      <c r="D40" s="695"/>
    </row>
    <row r="41" spans="1:16" ht="14.1" customHeight="1"/>
    <row r="42" spans="1:16" ht="14.1" customHeight="1"/>
    <row r="43" spans="1:16" ht="14.1" customHeight="1"/>
    <row r="44" spans="1:16" ht="14.1" customHeight="1"/>
    <row r="45" spans="1:16" ht="14.1" customHeight="1"/>
    <row r="46" spans="1:16" ht="14.1" customHeight="1"/>
    <row r="47" spans="1:16" ht="14.1" customHeight="1"/>
    <row r="48" spans="1:16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</sheetData>
  <mergeCells count="10">
    <mergeCell ref="J13:P13"/>
    <mergeCell ref="J25:P25"/>
    <mergeCell ref="J3:P3"/>
    <mergeCell ref="B4:B6"/>
    <mergeCell ref="C4:F4"/>
    <mergeCell ref="C5:D5"/>
    <mergeCell ref="E5:F5"/>
    <mergeCell ref="A3:H3"/>
    <mergeCell ref="G4:G6"/>
    <mergeCell ref="H4:H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33"/>
  <dimension ref="A1:R61"/>
  <sheetViews>
    <sheetView showGridLines="0" zoomScaleNormal="100" zoomScaleSheetLayoutView="100" workbookViewId="0"/>
  </sheetViews>
  <sheetFormatPr defaultRowHeight="11.25"/>
  <cols>
    <col min="1" max="1" width="8.42578125" style="399" customWidth="1"/>
    <col min="2" max="8" width="9.7109375" style="399" customWidth="1"/>
    <col min="9" max="9" width="1.7109375" style="399" customWidth="1"/>
    <col min="10" max="10" width="7.5703125" style="399" customWidth="1"/>
    <col min="11" max="15" width="9.7109375" style="399" customWidth="1"/>
    <col min="16" max="16" width="9.5703125" style="399" customWidth="1"/>
    <col min="17" max="17" width="9.140625" style="399"/>
    <col min="18" max="18" width="9.140625" style="695"/>
    <col min="19" max="245" width="9.140625" style="399"/>
    <col min="246" max="258" width="10.7109375" style="399" customWidth="1"/>
    <col min="259" max="501" width="9.140625" style="399"/>
    <col min="502" max="514" width="10.7109375" style="399" customWidth="1"/>
    <col min="515" max="757" width="9.140625" style="399"/>
    <col min="758" max="770" width="10.7109375" style="399" customWidth="1"/>
    <col min="771" max="1013" width="9.140625" style="399"/>
    <col min="1014" max="1026" width="10.7109375" style="399" customWidth="1"/>
    <col min="1027" max="1269" width="9.140625" style="399"/>
    <col min="1270" max="1282" width="10.7109375" style="399" customWidth="1"/>
    <col min="1283" max="1525" width="9.140625" style="399"/>
    <col min="1526" max="1538" width="10.7109375" style="399" customWidth="1"/>
    <col min="1539" max="1781" width="9.140625" style="399"/>
    <col min="1782" max="1794" width="10.7109375" style="399" customWidth="1"/>
    <col min="1795" max="2037" width="9.140625" style="399"/>
    <col min="2038" max="2050" width="10.7109375" style="399" customWidth="1"/>
    <col min="2051" max="2293" width="9.140625" style="399"/>
    <col min="2294" max="2306" width="10.7109375" style="399" customWidth="1"/>
    <col min="2307" max="2549" width="9.140625" style="399"/>
    <col min="2550" max="2562" width="10.7109375" style="399" customWidth="1"/>
    <col min="2563" max="2805" width="9.140625" style="399"/>
    <col min="2806" max="2818" width="10.7109375" style="399" customWidth="1"/>
    <col min="2819" max="3061" width="9.140625" style="399"/>
    <col min="3062" max="3074" width="10.7109375" style="399" customWidth="1"/>
    <col min="3075" max="3317" width="9.140625" style="399"/>
    <col min="3318" max="3330" width="10.7109375" style="399" customWidth="1"/>
    <col min="3331" max="3573" width="9.140625" style="399"/>
    <col min="3574" max="3586" width="10.7109375" style="399" customWidth="1"/>
    <col min="3587" max="3829" width="9.140625" style="399"/>
    <col min="3830" max="3842" width="10.7109375" style="399" customWidth="1"/>
    <col min="3843" max="4085" width="9.140625" style="399"/>
    <col min="4086" max="4098" width="10.7109375" style="399" customWidth="1"/>
    <col min="4099" max="4341" width="9.140625" style="399"/>
    <col min="4342" max="4354" width="10.7109375" style="399" customWidth="1"/>
    <col min="4355" max="4597" width="9.140625" style="399"/>
    <col min="4598" max="4610" width="10.7109375" style="399" customWidth="1"/>
    <col min="4611" max="4853" width="9.140625" style="399"/>
    <col min="4854" max="4866" width="10.7109375" style="399" customWidth="1"/>
    <col min="4867" max="5109" width="9.140625" style="399"/>
    <col min="5110" max="5122" width="10.7109375" style="399" customWidth="1"/>
    <col min="5123" max="5365" width="9.140625" style="399"/>
    <col min="5366" max="5378" width="10.7109375" style="399" customWidth="1"/>
    <col min="5379" max="5621" width="9.140625" style="399"/>
    <col min="5622" max="5634" width="10.7109375" style="399" customWidth="1"/>
    <col min="5635" max="5877" width="9.140625" style="399"/>
    <col min="5878" max="5890" width="10.7109375" style="399" customWidth="1"/>
    <col min="5891" max="6133" width="9.140625" style="399"/>
    <col min="6134" max="6146" width="10.7109375" style="399" customWidth="1"/>
    <col min="6147" max="6389" width="9.140625" style="399"/>
    <col min="6390" max="6402" width="10.7109375" style="399" customWidth="1"/>
    <col min="6403" max="6645" width="9.140625" style="399"/>
    <col min="6646" max="6658" width="10.7109375" style="399" customWidth="1"/>
    <col min="6659" max="6901" width="9.140625" style="399"/>
    <col min="6902" max="6914" width="10.7109375" style="399" customWidth="1"/>
    <col min="6915" max="7157" width="9.140625" style="399"/>
    <col min="7158" max="7170" width="10.7109375" style="399" customWidth="1"/>
    <col min="7171" max="7413" width="9.140625" style="399"/>
    <col min="7414" max="7426" width="10.7109375" style="399" customWidth="1"/>
    <col min="7427" max="7669" width="9.140625" style="399"/>
    <col min="7670" max="7682" width="10.7109375" style="399" customWidth="1"/>
    <col min="7683" max="7925" width="9.140625" style="399"/>
    <col min="7926" max="7938" width="10.7109375" style="399" customWidth="1"/>
    <col min="7939" max="8181" width="9.140625" style="399"/>
    <col min="8182" max="8194" width="10.7109375" style="399" customWidth="1"/>
    <col min="8195" max="8437" width="9.140625" style="399"/>
    <col min="8438" max="8450" width="10.7109375" style="399" customWidth="1"/>
    <col min="8451" max="8693" width="9.140625" style="399"/>
    <col min="8694" max="8706" width="10.7109375" style="399" customWidth="1"/>
    <col min="8707" max="8949" width="9.140625" style="399"/>
    <col min="8950" max="8962" width="10.7109375" style="399" customWidth="1"/>
    <col min="8963" max="9205" width="9.140625" style="399"/>
    <col min="9206" max="9218" width="10.7109375" style="399" customWidth="1"/>
    <col min="9219" max="9461" width="9.140625" style="399"/>
    <col min="9462" max="9474" width="10.7109375" style="399" customWidth="1"/>
    <col min="9475" max="9717" width="9.140625" style="399"/>
    <col min="9718" max="9730" width="10.7109375" style="399" customWidth="1"/>
    <col min="9731" max="9973" width="9.140625" style="399"/>
    <col min="9974" max="9986" width="10.7109375" style="399" customWidth="1"/>
    <col min="9987" max="10229" width="9.140625" style="399"/>
    <col min="10230" max="10242" width="10.7109375" style="399" customWidth="1"/>
    <col min="10243" max="10485" width="9.140625" style="399"/>
    <col min="10486" max="10498" width="10.7109375" style="399" customWidth="1"/>
    <col min="10499" max="10741" width="9.140625" style="399"/>
    <col min="10742" max="10754" width="10.7109375" style="399" customWidth="1"/>
    <col min="10755" max="10997" width="9.140625" style="399"/>
    <col min="10998" max="11010" width="10.7109375" style="399" customWidth="1"/>
    <col min="11011" max="11253" width="9.140625" style="399"/>
    <col min="11254" max="11266" width="10.7109375" style="399" customWidth="1"/>
    <col min="11267" max="11509" width="9.140625" style="399"/>
    <col min="11510" max="11522" width="10.7109375" style="399" customWidth="1"/>
    <col min="11523" max="11765" width="9.140625" style="399"/>
    <col min="11766" max="11778" width="10.7109375" style="399" customWidth="1"/>
    <col min="11779" max="12021" width="9.140625" style="399"/>
    <col min="12022" max="12034" width="10.7109375" style="399" customWidth="1"/>
    <col min="12035" max="12277" width="9.140625" style="399"/>
    <col min="12278" max="12290" width="10.7109375" style="399" customWidth="1"/>
    <col min="12291" max="12533" width="9.140625" style="399"/>
    <col min="12534" max="12546" width="10.7109375" style="399" customWidth="1"/>
    <col min="12547" max="12789" width="9.140625" style="399"/>
    <col min="12790" max="12802" width="10.7109375" style="399" customWidth="1"/>
    <col min="12803" max="13045" width="9.140625" style="399"/>
    <col min="13046" max="13058" width="10.7109375" style="399" customWidth="1"/>
    <col min="13059" max="13301" width="9.140625" style="399"/>
    <col min="13302" max="13314" width="10.7109375" style="399" customWidth="1"/>
    <col min="13315" max="13557" width="9.140625" style="399"/>
    <col min="13558" max="13570" width="10.7109375" style="399" customWidth="1"/>
    <col min="13571" max="13813" width="9.140625" style="399"/>
    <col min="13814" max="13826" width="10.7109375" style="399" customWidth="1"/>
    <col min="13827" max="14069" width="9.140625" style="399"/>
    <col min="14070" max="14082" width="10.7109375" style="399" customWidth="1"/>
    <col min="14083" max="14325" width="9.140625" style="399"/>
    <col min="14326" max="14338" width="10.7109375" style="399" customWidth="1"/>
    <col min="14339" max="14581" width="9.140625" style="399"/>
    <col min="14582" max="14594" width="10.7109375" style="399" customWidth="1"/>
    <col min="14595" max="14837" width="9.140625" style="399"/>
    <col min="14838" max="14850" width="10.7109375" style="399" customWidth="1"/>
    <col min="14851" max="15093" width="9.140625" style="399"/>
    <col min="15094" max="15106" width="10.7109375" style="399" customWidth="1"/>
    <col min="15107" max="15349" width="9.140625" style="399"/>
    <col min="15350" max="15362" width="10.7109375" style="399" customWidth="1"/>
    <col min="15363" max="15605" width="9.140625" style="399"/>
    <col min="15606" max="15618" width="10.7109375" style="399" customWidth="1"/>
    <col min="15619" max="15861" width="9.140625" style="399"/>
    <col min="15862" max="15874" width="10.7109375" style="399" customWidth="1"/>
    <col min="15875" max="16117" width="9.140625" style="399"/>
    <col min="16118" max="16130" width="10.7109375" style="399" customWidth="1"/>
    <col min="16131" max="16384" width="9.140625" style="399"/>
  </cols>
  <sheetData>
    <row r="1" spans="1:18" ht="18" customHeight="1">
      <c r="A1" s="711" t="s">
        <v>459</v>
      </c>
      <c r="B1" s="711"/>
      <c r="C1" s="711"/>
      <c r="D1" s="711"/>
      <c r="F1" s="740"/>
    </row>
    <row r="2" spans="1:18" ht="5.0999999999999996" customHeight="1">
      <c r="A2" s="1015"/>
      <c r="B2" s="1015"/>
      <c r="C2" s="1015"/>
      <c r="D2" s="1015"/>
      <c r="E2" s="437"/>
      <c r="F2" s="1016"/>
      <c r="G2" s="437"/>
      <c r="H2" s="437"/>
    </row>
    <row r="3" spans="1:18" ht="16.5" customHeight="1">
      <c r="A3" s="1685">
        <v>2020</v>
      </c>
      <c r="B3" s="1686"/>
      <c r="C3" s="1686"/>
      <c r="D3" s="1686"/>
      <c r="E3" s="1686"/>
      <c r="F3" s="1686"/>
      <c r="G3" s="1686"/>
      <c r="H3" s="1687"/>
      <c r="I3" s="1012"/>
      <c r="J3" s="1678" t="s">
        <v>402</v>
      </c>
      <c r="K3" s="1678"/>
      <c r="L3" s="1678"/>
      <c r="M3" s="1678"/>
      <c r="N3" s="1678"/>
      <c r="O3" s="1678"/>
      <c r="P3" s="1678"/>
    </row>
    <row r="4" spans="1:18" ht="28.5" customHeight="1">
      <c r="A4" s="81"/>
      <c r="B4" s="1663" t="s">
        <v>228</v>
      </c>
      <c r="C4" s="1776" t="s">
        <v>258</v>
      </c>
      <c r="D4" s="1777"/>
      <c r="E4" s="1777"/>
      <c r="F4" s="1778"/>
      <c r="G4" s="1663" t="s">
        <v>227</v>
      </c>
      <c r="H4" s="1663" t="s">
        <v>229</v>
      </c>
      <c r="I4" s="1013"/>
      <c r="J4" s="1013"/>
      <c r="K4" s="1013"/>
      <c r="L4" s="1013"/>
      <c r="M4" s="1013"/>
      <c r="N4" s="1013"/>
      <c r="O4" s="1013"/>
    </row>
    <row r="5" spans="1:18" ht="26.25" customHeight="1">
      <c r="A5" s="154"/>
      <c r="B5" s="1775"/>
      <c r="C5" s="1776" t="s">
        <v>230</v>
      </c>
      <c r="D5" s="1778"/>
      <c r="E5" s="1606" t="s">
        <v>231</v>
      </c>
      <c r="F5" s="1584"/>
      <c r="G5" s="1775"/>
      <c r="H5" s="1775"/>
      <c r="I5" s="1013"/>
      <c r="J5" s="1013"/>
      <c r="K5" s="1013"/>
      <c r="L5" s="1013"/>
      <c r="M5" s="1013"/>
      <c r="N5" s="1013"/>
      <c r="O5" s="1013"/>
    </row>
    <row r="6" spans="1:18" ht="14.1" customHeight="1">
      <c r="A6" s="51" t="str">
        <f>'6.1'!A8</f>
        <v>Období</v>
      </c>
      <c r="B6" s="1667"/>
      <c r="C6" s="155" t="s">
        <v>397</v>
      </c>
      <c r="D6" s="155" t="s">
        <v>3</v>
      </c>
      <c r="E6" s="155" t="s">
        <v>397</v>
      </c>
      <c r="F6" s="155" t="s">
        <v>3</v>
      </c>
      <c r="G6" s="1667"/>
      <c r="H6" s="1667"/>
      <c r="I6" s="740"/>
      <c r="J6" s="740"/>
      <c r="K6" s="740"/>
      <c r="L6" s="740"/>
      <c r="M6" s="740"/>
      <c r="N6" s="740"/>
      <c r="O6" s="740"/>
      <c r="R6" s="695">
        <v>2019</v>
      </c>
    </row>
    <row r="7" spans="1:18" ht="12" customHeight="1">
      <c r="A7" s="462" t="str">
        <f>'6.1'!A9</f>
        <v>leden</v>
      </c>
      <c r="B7" s="985">
        <v>2618867</v>
      </c>
      <c r="C7" s="985">
        <v>398803.83835636597</v>
      </c>
      <c r="D7" s="985">
        <v>4253128.6641999995</v>
      </c>
      <c r="E7" s="986">
        <f>C7/B7</f>
        <v>0.1522810583188707</v>
      </c>
      <c r="F7" s="987">
        <f>D7/B7</f>
        <v>1.6240338528837086</v>
      </c>
      <c r="G7" s="1023">
        <f>C7/'8.1'!C9</f>
        <v>0.32776634260036625</v>
      </c>
      <c r="H7" s="989">
        <f>(C7-R7)/R7</f>
        <v>-3.61823205195793E-3</v>
      </c>
      <c r="I7" s="403"/>
      <c r="J7" s="403"/>
      <c r="K7" s="403"/>
      <c r="L7" s="403"/>
      <c r="M7" s="403"/>
      <c r="N7" s="403"/>
      <c r="O7" s="403"/>
      <c r="R7" s="686">
        <v>400252.04312767216</v>
      </c>
    </row>
    <row r="8" spans="1:18" ht="12" customHeight="1">
      <c r="A8" s="498" t="str">
        <f>'6.1'!A10</f>
        <v>únor</v>
      </c>
      <c r="B8" s="1003">
        <v>2617665</v>
      </c>
      <c r="C8" s="1003">
        <v>308216.32022621948</v>
      </c>
      <c r="D8" s="1003">
        <v>3287379.13943</v>
      </c>
      <c r="E8" s="1004">
        <f t="shared" ref="E8:E25" si="0">C8/B8</f>
        <v>0.11774475352125634</v>
      </c>
      <c r="F8" s="1005">
        <f t="shared" ref="F8:F25" si="1">D8/B8</f>
        <v>1.255844097480006</v>
      </c>
      <c r="G8" s="1029">
        <f>C8/'8.1'!C10</f>
        <v>0.31594391021642459</v>
      </c>
      <c r="H8" s="1007">
        <f t="shared" ref="H8:H25" si="2">(C8-R8)/R8</f>
        <v>-5.7084674661446046E-2</v>
      </c>
      <c r="I8" s="403"/>
      <c r="J8" s="403"/>
      <c r="K8" s="403"/>
      <c r="L8" s="403"/>
      <c r="M8" s="403"/>
      <c r="N8" s="403"/>
      <c r="O8" s="403"/>
      <c r="R8" s="686">
        <v>326875.92612364673</v>
      </c>
    </row>
    <row r="9" spans="1:18" ht="12" customHeight="1">
      <c r="A9" s="473" t="str">
        <f>'6.1'!A11</f>
        <v>březen</v>
      </c>
      <c r="B9" s="992">
        <v>2616766</v>
      </c>
      <c r="C9" s="992">
        <v>276880.51365224295</v>
      </c>
      <c r="D9" s="992">
        <v>2953614.6544327009</v>
      </c>
      <c r="E9" s="993">
        <f t="shared" si="0"/>
        <v>0.10581019229546813</v>
      </c>
      <c r="F9" s="994">
        <f t="shared" si="1"/>
        <v>1.1287270831372391</v>
      </c>
      <c r="G9" s="1026">
        <f>C9/'8.1'!C11</f>
        <v>0.30123972208104632</v>
      </c>
      <c r="H9" s="996">
        <f t="shared" si="2"/>
        <v>8.6695514129196238E-2</v>
      </c>
      <c r="I9" s="403"/>
      <c r="J9" s="403"/>
      <c r="K9" s="403"/>
      <c r="L9" s="403"/>
      <c r="M9" s="403"/>
      <c r="N9" s="403"/>
      <c r="O9" s="403"/>
      <c r="R9" s="686">
        <v>254791.25482</v>
      </c>
    </row>
    <row r="10" spans="1:18" ht="12" customHeight="1">
      <c r="A10" s="462" t="str">
        <f>'6.1'!A12</f>
        <v>duben</v>
      </c>
      <c r="B10" s="985">
        <v>2615736</v>
      </c>
      <c r="C10" s="985">
        <v>148365.15308795427</v>
      </c>
      <c r="D10" s="985">
        <v>1584189.2479389487</v>
      </c>
      <c r="E10" s="986">
        <f t="shared" si="0"/>
        <v>5.6720232121266929E-2</v>
      </c>
      <c r="F10" s="987">
        <f t="shared" si="1"/>
        <v>0.60563804907641627</v>
      </c>
      <c r="G10" s="1023">
        <f>C10/'8.1'!C12</f>
        <v>0.25803626502048282</v>
      </c>
      <c r="H10" s="989">
        <f t="shared" si="2"/>
        <v>7.0354806336612721E-3</v>
      </c>
      <c r="I10" s="403"/>
      <c r="J10" s="403"/>
      <c r="K10" s="403"/>
      <c r="L10" s="403"/>
      <c r="M10" s="403"/>
      <c r="N10" s="403"/>
      <c r="O10" s="403"/>
      <c r="R10" s="686">
        <v>147328.62539718841</v>
      </c>
    </row>
    <row r="11" spans="1:18" ht="12" customHeight="1">
      <c r="A11" s="498" t="str">
        <f>'6.1'!A13</f>
        <v>květen</v>
      </c>
      <c r="B11" s="1003">
        <v>2614261</v>
      </c>
      <c r="C11" s="1003">
        <v>104951.75351319682</v>
      </c>
      <c r="D11" s="1003">
        <v>1121163.597482983</v>
      </c>
      <c r="E11" s="1004">
        <f t="shared" si="0"/>
        <v>4.0145859006884478E-2</v>
      </c>
      <c r="F11" s="1005">
        <f t="shared" si="1"/>
        <v>0.42886444677214058</v>
      </c>
      <c r="G11" s="1029">
        <f>C11/'8.1'!C13</f>
        <v>0.21316709165549264</v>
      </c>
      <c r="H11" s="1007">
        <f t="shared" si="2"/>
        <v>-0.17788905083791737</v>
      </c>
      <c r="I11" s="403"/>
      <c r="J11" s="403"/>
      <c r="K11" s="403"/>
      <c r="L11" s="403"/>
      <c r="M11" s="403"/>
      <c r="N11" s="403"/>
      <c r="O11" s="403"/>
      <c r="R11" s="686">
        <v>127661.30121508105</v>
      </c>
    </row>
    <row r="12" spans="1:18" ht="12" customHeight="1">
      <c r="A12" s="473" t="str">
        <f>'6.1'!A14</f>
        <v>červen</v>
      </c>
      <c r="B12" s="992">
        <v>2614120</v>
      </c>
      <c r="C12" s="992">
        <v>46754.639118127052</v>
      </c>
      <c r="D12" s="992">
        <v>500744.73537316726</v>
      </c>
      <c r="E12" s="993">
        <f t="shared" si="0"/>
        <v>1.7885421907994678E-2</v>
      </c>
      <c r="F12" s="994">
        <f t="shared" si="1"/>
        <v>0.19155384426620325</v>
      </c>
      <c r="G12" s="1026">
        <f>C12/'8.1'!C14</f>
        <v>0.11587680388691718</v>
      </c>
      <c r="H12" s="996">
        <f t="shared" si="2"/>
        <v>0.50171453160342083</v>
      </c>
      <c r="I12" s="403"/>
      <c r="J12" s="403"/>
      <c r="K12" s="403"/>
      <c r="L12" s="403"/>
      <c r="M12" s="403"/>
      <c r="N12" s="403"/>
      <c r="O12" s="403"/>
      <c r="R12" s="686">
        <v>31134.172397070615</v>
      </c>
    </row>
    <row r="13" spans="1:18" ht="12" customHeight="1">
      <c r="A13" s="462" t="str">
        <f>'6.1'!A15</f>
        <v>červenec</v>
      </c>
      <c r="B13" s="985">
        <v>2613765</v>
      </c>
      <c r="C13" s="985">
        <v>35151.107072838109</v>
      </c>
      <c r="D13" s="985">
        <v>376422.1667752373</v>
      </c>
      <c r="E13" s="986">
        <f t="shared" si="0"/>
        <v>1.3448457329881649E-2</v>
      </c>
      <c r="F13" s="987">
        <f t="shared" si="1"/>
        <v>0.1440153061867602</v>
      </c>
      <c r="G13" s="1023">
        <f>C13/'8.1'!C15</f>
        <v>8.4867735251132628E-2</v>
      </c>
      <c r="H13" s="989">
        <f t="shared" si="2"/>
        <v>0.19570674767819415</v>
      </c>
      <c r="I13" s="403"/>
      <c r="J13" s="1774" t="s">
        <v>403</v>
      </c>
      <c r="K13" s="1774"/>
      <c r="L13" s="1774"/>
      <c r="M13" s="1774"/>
      <c r="N13" s="1774"/>
      <c r="O13" s="1774"/>
      <c r="P13" s="1774"/>
      <c r="R13" s="686">
        <v>29397.765916345303</v>
      </c>
    </row>
    <row r="14" spans="1:18" ht="12" customHeight="1">
      <c r="A14" s="498" t="str">
        <f>'6.1'!A16</f>
        <v>srpen</v>
      </c>
      <c r="B14" s="1003">
        <v>2612719</v>
      </c>
      <c r="C14" s="1003">
        <v>33051.059620847533</v>
      </c>
      <c r="D14" s="1003">
        <v>354456.96132574836</v>
      </c>
      <c r="E14" s="1004">
        <f t="shared" si="0"/>
        <v>1.2650062873522768E-2</v>
      </c>
      <c r="F14" s="1005">
        <f t="shared" si="1"/>
        <v>0.13566593320052725</v>
      </c>
      <c r="G14" s="1029">
        <f>C14/'8.1'!C16</f>
        <v>8.2387854424066084E-2</v>
      </c>
      <c r="H14" s="1007">
        <f t="shared" si="2"/>
        <v>2.6373472855884594E-2</v>
      </c>
      <c r="I14" s="403"/>
      <c r="K14" s="695"/>
      <c r="L14" s="600" t="str">
        <f>C5</f>
        <v>Celková spotřeba</v>
      </c>
      <c r="R14" s="686">
        <v>32201.7866740875</v>
      </c>
    </row>
    <row r="15" spans="1:18" ht="12" customHeight="1">
      <c r="A15" s="473" t="str">
        <f>'6.1'!A17</f>
        <v>září</v>
      </c>
      <c r="B15" s="992">
        <v>2612455</v>
      </c>
      <c r="C15" s="992">
        <v>69884.419465311585</v>
      </c>
      <c r="D15" s="992">
        <v>749679.94901873136</v>
      </c>
      <c r="E15" s="993">
        <f t="shared" si="0"/>
        <v>2.6750477793995146E-2</v>
      </c>
      <c r="F15" s="994">
        <f t="shared" si="1"/>
        <v>0.28696377507697984</v>
      </c>
      <c r="G15" s="1026">
        <f>C15/'8.1'!C17</f>
        <v>0.16794397626812144</v>
      </c>
      <c r="H15" s="996">
        <f t="shared" si="2"/>
        <v>0.20654729767495858</v>
      </c>
      <c r="I15" s="403"/>
      <c r="J15" s="403"/>
      <c r="K15" s="1009">
        <f>A27</f>
        <v>2011</v>
      </c>
      <c r="L15" s="1009">
        <f>C27</f>
        <v>2443944.6972930189</v>
      </c>
      <c r="M15" s="1010"/>
      <c r="N15" s="1010"/>
      <c r="O15" s="1010"/>
      <c r="R15" s="686">
        <v>57920.994560246661</v>
      </c>
    </row>
    <row r="16" spans="1:18" ht="12" customHeight="1">
      <c r="A16" s="462" t="str">
        <f>'6.1'!A18</f>
        <v>říjen</v>
      </c>
      <c r="B16" s="985">
        <v>2612591</v>
      </c>
      <c r="C16" s="985">
        <v>180051.13845538118</v>
      </c>
      <c r="D16" s="985">
        <v>1925411.0711127464</v>
      </c>
      <c r="E16" s="986">
        <f t="shared" si="0"/>
        <v>6.8916695516206397E-2</v>
      </c>
      <c r="F16" s="987">
        <f t="shared" si="1"/>
        <v>0.73697378239178901</v>
      </c>
      <c r="G16" s="1023">
        <f>C16/'8.1'!C18</f>
        <v>0.24618264612688592</v>
      </c>
      <c r="H16" s="989">
        <f t="shared" si="2"/>
        <v>0.18598093917028269</v>
      </c>
      <c r="I16" s="403"/>
      <c r="J16" s="403"/>
      <c r="K16" s="1009">
        <f t="shared" ref="K16:K24" si="3">A28</f>
        <v>2012</v>
      </c>
      <c r="L16" s="1009">
        <f t="shared" ref="L16:L24" si="4">C28</f>
        <v>2468975.0847144169</v>
      </c>
      <c r="M16" s="1010"/>
      <c r="N16" s="1010"/>
      <c r="O16" s="1010"/>
      <c r="R16" s="686">
        <v>151816.21601890645</v>
      </c>
    </row>
    <row r="17" spans="1:18" ht="12" customHeight="1">
      <c r="A17" s="498" t="str">
        <f>'6.1'!A19</f>
        <v>listopad</v>
      </c>
      <c r="B17" s="1003">
        <v>2612999</v>
      </c>
      <c r="C17" s="1003">
        <v>284311.18079920212</v>
      </c>
      <c r="D17" s="1003">
        <v>3038062.5453812117</v>
      </c>
      <c r="E17" s="1004">
        <f t="shared" si="0"/>
        <v>0.10880646368376036</v>
      </c>
      <c r="F17" s="1005">
        <f t="shared" si="1"/>
        <v>1.1626726781683467</v>
      </c>
      <c r="G17" s="1029">
        <f>C17/'8.1'!C19</f>
        <v>0.28272590657371799</v>
      </c>
      <c r="H17" s="1007">
        <f t="shared" si="2"/>
        <v>0.1462074178681507</v>
      </c>
      <c r="I17" s="403"/>
      <c r="J17" s="403"/>
      <c r="K17" s="1009">
        <f t="shared" si="3"/>
        <v>2013</v>
      </c>
      <c r="L17" s="1009">
        <f t="shared" si="4"/>
        <v>2473738.6571432869</v>
      </c>
      <c r="M17" s="1010"/>
      <c r="N17" s="1010"/>
      <c r="O17" s="1010"/>
      <c r="R17" s="686">
        <v>248045.14119093469</v>
      </c>
    </row>
    <row r="18" spans="1:18" ht="12" customHeight="1">
      <c r="A18" s="473" t="str">
        <f>'6.1'!A20</f>
        <v>prosinec</v>
      </c>
      <c r="B18" s="992">
        <v>2614120</v>
      </c>
      <c r="C18" s="992">
        <v>359120.50981893309</v>
      </c>
      <c r="D18" s="992">
        <v>3839315.9375585238</v>
      </c>
      <c r="E18" s="993">
        <f t="shared" si="0"/>
        <v>0.13737720908716244</v>
      </c>
      <c r="F18" s="994">
        <f t="shared" si="1"/>
        <v>1.4686838926899008</v>
      </c>
      <c r="G18" s="1026">
        <f>C18/'8.1'!C20</f>
        <v>0.31403939349853194</v>
      </c>
      <c r="H18" s="996">
        <f t="shared" si="2"/>
        <v>-1.8285118407328733E-2</v>
      </c>
      <c r="I18" s="403"/>
      <c r="J18" s="403"/>
      <c r="K18" s="1009">
        <f t="shared" si="3"/>
        <v>2014</v>
      </c>
      <c r="L18" s="1009">
        <f t="shared" si="4"/>
        <v>1999119.7194391894</v>
      </c>
      <c r="M18" s="1010"/>
      <c r="N18" s="1010"/>
      <c r="O18" s="1010"/>
      <c r="R18" s="686">
        <v>365809.37760291359</v>
      </c>
    </row>
    <row r="19" spans="1:18" ht="12" customHeight="1">
      <c r="A19" s="462" t="str">
        <f>'6.1'!A21</f>
        <v>I. čtvrtletí</v>
      </c>
      <c r="B19" s="985">
        <f>B9</f>
        <v>2616766</v>
      </c>
      <c r="C19" s="985">
        <f t="shared" ref="C19:D19" si="5">SUM(C7:C9)</f>
        <v>983900.67223482835</v>
      </c>
      <c r="D19" s="985">
        <f t="shared" si="5"/>
        <v>10494122.458062701</v>
      </c>
      <c r="E19" s="986">
        <f t="shared" si="0"/>
        <v>0.37599872217646835</v>
      </c>
      <c r="F19" s="987">
        <f t="shared" si="1"/>
        <v>4.0103404194577204</v>
      </c>
      <c r="G19" s="1023">
        <f>C19/'8.1'!C21</f>
        <v>0.31622338891464175</v>
      </c>
      <c r="H19" s="989">
        <f t="shared" si="2"/>
        <v>2.017933975560467E-3</v>
      </c>
      <c r="I19" s="403"/>
      <c r="J19" s="403"/>
      <c r="K19" s="1009">
        <f t="shared" si="3"/>
        <v>2015</v>
      </c>
      <c r="L19" s="1009">
        <f t="shared" si="4"/>
        <v>2171135.5106019503</v>
      </c>
      <c r="M19" s="1010"/>
      <c r="N19" s="1010"/>
      <c r="O19" s="1010"/>
      <c r="R19" s="686">
        <v>981919.22407131887</v>
      </c>
    </row>
    <row r="20" spans="1:18" ht="12" customHeight="1">
      <c r="A20" s="498" t="str">
        <f>'6.1'!A22</f>
        <v>II. čtvrtletí</v>
      </c>
      <c r="B20" s="1003">
        <f>B12</f>
        <v>2614120</v>
      </c>
      <c r="C20" s="1003">
        <f t="shared" ref="C20:D20" si="6">SUM(C10:C12)</f>
        <v>300071.54571927816</v>
      </c>
      <c r="D20" s="1003">
        <f t="shared" si="6"/>
        <v>3206097.580795099</v>
      </c>
      <c r="E20" s="1004">
        <f t="shared" si="0"/>
        <v>0.11478874180193648</v>
      </c>
      <c r="F20" s="1005">
        <f t="shared" si="1"/>
        <v>1.226453866232269</v>
      </c>
      <c r="G20" s="1029">
        <f>C20/'8.1'!C22</f>
        <v>0.2040180695308014</v>
      </c>
      <c r="H20" s="1007">
        <f t="shared" si="2"/>
        <v>-1.9771567510198783E-2</v>
      </c>
      <c r="I20" s="403"/>
      <c r="J20" s="403"/>
      <c r="K20" s="1009">
        <f t="shared" si="3"/>
        <v>2016</v>
      </c>
      <c r="L20" s="1009">
        <f t="shared" si="4"/>
        <v>2368461.0261057094</v>
      </c>
      <c r="M20" s="1010"/>
      <c r="N20" s="1010"/>
      <c r="O20" s="1010"/>
      <c r="R20" s="686">
        <v>306124.09900934011</v>
      </c>
    </row>
    <row r="21" spans="1:18" ht="12" customHeight="1">
      <c r="A21" s="498" t="str">
        <f>'6.1'!A23</f>
        <v>III. čtvrtletí</v>
      </c>
      <c r="B21" s="1003">
        <f>B15</f>
        <v>2612455</v>
      </c>
      <c r="C21" s="1003">
        <f t="shared" ref="C21:D21" si="7">SUM(C13:C15)</f>
        <v>138086.5861589972</v>
      </c>
      <c r="D21" s="1003">
        <f t="shared" si="7"/>
        <v>1480559.0771197169</v>
      </c>
      <c r="E21" s="1004">
        <f t="shared" si="0"/>
        <v>5.2857019990391108E-2</v>
      </c>
      <c r="F21" s="1005">
        <f t="shared" si="1"/>
        <v>0.56673093971751354</v>
      </c>
      <c r="G21" s="1029">
        <f>C21/'8.1'!C23</f>
        <v>0.11213163301269916</v>
      </c>
      <c r="H21" s="1007">
        <f t="shared" si="2"/>
        <v>0.15533763399619949</v>
      </c>
      <c r="I21" s="403"/>
      <c r="J21" s="403"/>
      <c r="K21" s="1009">
        <f t="shared" si="3"/>
        <v>2017</v>
      </c>
      <c r="L21" s="1009">
        <f t="shared" si="4"/>
        <v>2427268.7824260001</v>
      </c>
      <c r="M21" s="1010"/>
      <c r="N21" s="1010"/>
      <c r="O21" s="1010"/>
      <c r="R21" s="686">
        <v>119520.54715067946</v>
      </c>
    </row>
    <row r="22" spans="1:18" ht="12" customHeight="1">
      <c r="A22" s="473" t="str">
        <f>'6.1'!A24</f>
        <v>IV. čtvrtletí</v>
      </c>
      <c r="B22" s="992">
        <f>B18</f>
        <v>2614120</v>
      </c>
      <c r="C22" s="992">
        <f t="shared" ref="C22:D22" si="8">SUM(C16:C18)</f>
        <v>823482.82907351642</v>
      </c>
      <c r="D22" s="992">
        <f t="shared" si="8"/>
        <v>8802789.5540524814</v>
      </c>
      <c r="E22" s="993">
        <f t="shared" si="0"/>
        <v>0.31501339994855493</v>
      </c>
      <c r="F22" s="994">
        <f t="shared" si="1"/>
        <v>3.3674007138358153</v>
      </c>
      <c r="G22" s="1026">
        <f>C22/'8.1'!C24</f>
        <v>0.2858787584655843</v>
      </c>
      <c r="H22" s="996">
        <f t="shared" si="2"/>
        <v>7.5505163815487525E-2</v>
      </c>
      <c r="I22" s="403"/>
      <c r="J22" s="403"/>
      <c r="K22" s="1009">
        <f t="shared" si="3"/>
        <v>2018</v>
      </c>
      <c r="L22" s="1009">
        <f t="shared" si="4"/>
        <v>2275641.6101114</v>
      </c>
      <c r="M22" s="1010"/>
      <c r="N22" s="1010"/>
      <c r="O22" s="1010"/>
      <c r="R22" s="686">
        <v>765670.73481275467</v>
      </c>
    </row>
    <row r="23" spans="1:18" ht="12" customHeight="1">
      <c r="A23" s="462" t="str">
        <f>'6.1'!A25</f>
        <v>I. pololetí</v>
      </c>
      <c r="B23" s="985">
        <f>B12</f>
        <v>2614120</v>
      </c>
      <c r="C23" s="985">
        <f t="shared" ref="C23:D23" si="9">SUM(C7:C12)</f>
        <v>1283972.2179541064</v>
      </c>
      <c r="D23" s="985">
        <f t="shared" si="9"/>
        <v>13700220.038857801</v>
      </c>
      <c r="E23" s="986">
        <f t="shared" si="0"/>
        <v>0.4911680481210145</v>
      </c>
      <c r="F23" s="987">
        <f t="shared" si="1"/>
        <v>5.2408535334482735</v>
      </c>
      <c r="G23" s="1023">
        <f>C23/'8.1'!C25</f>
        <v>0.28020752804881849</v>
      </c>
      <c r="H23" s="989">
        <f t="shared" si="2"/>
        <v>-3.1606895929676576E-3</v>
      </c>
      <c r="I23" s="403"/>
      <c r="J23" s="403"/>
      <c r="K23" s="1009">
        <f t="shared" si="3"/>
        <v>2019</v>
      </c>
      <c r="L23" s="1009">
        <f t="shared" si="4"/>
        <v>2173234.605044093</v>
      </c>
      <c r="M23" s="1010"/>
      <c r="N23" s="1010"/>
      <c r="O23" s="1010"/>
      <c r="R23" s="686">
        <v>1288043.3230806589</v>
      </c>
    </row>
    <row r="24" spans="1:18" ht="12" customHeight="1">
      <c r="A24" s="473" t="str">
        <f>'6.1'!A26</f>
        <v>II. pololetí</v>
      </c>
      <c r="B24" s="992">
        <f>B18</f>
        <v>2614120</v>
      </c>
      <c r="C24" s="992">
        <f t="shared" ref="C24:D24" si="10">SUM(C13:C18)</f>
        <v>961569.41523251368</v>
      </c>
      <c r="D24" s="992">
        <f t="shared" si="10"/>
        <v>10283348.631172199</v>
      </c>
      <c r="E24" s="993">
        <f t="shared" si="0"/>
        <v>0.36783675394875281</v>
      </c>
      <c r="F24" s="994">
        <f t="shared" si="1"/>
        <v>3.9337706880985568</v>
      </c>
      <c r="G24" s="1026">
        <f>C24/'8.1'!C26</f>
        <v>0.23384468397315977</v>
      </c>
      <c r="H24" s="996">
        <f t="shared" si="2"/>
        <v>8.6284326139843923E-2</v>
      </c>
      <c r="I24" s="403"/>
      <c r="J24" s="403"/>
      <c r="K24" s="1009">
        <f t="shared" si="3"/>
        <v>2020</v>
      </c>
      <c r="L24" s="1009">
        <f t="shared" si="4"/>
        <v>2245541.6331866197</v>
      </c>
      <c r="M24" s="1010"/>
      <c r="N24" s="1010"/>
      <c r="O24" s="1010"/>
      <c r="R24" s="686">
        <v>885191.28196343419</v>
      </c>
    </row>
    <row r="25" spans="1:18" ht="12" customHeight="1">
      <c r="A25" s="156" t="str">
        <f>'6.1'!A27</f>
        <v>rok</v>
      </c>
      <c r="B25" s="157">
        <f>B18</f>
        <v>2614120</v>
      </c>
      <c r="C25" s="157">
        <f t="shared" ref="C25:D25" si="11">SUM(C7:C18)</f>
        <v>2245541.6331866197</v>
      </c>
      <c r="D25" s="157">
        <f t="shared" si="11"/>
        <v>23983568.670029998</v>
      </c>
      <c r="E25" s="158">
        <f t="shared" si="0"/>
        <v>0.85900480206976715</v>
      </c>
      <c r="F25" s="159">
        <f t="shared" si="1"/>
        <v>9.1746242215468303</v>
      </c>
      <c r="G25" s="164">
        <f>C25/'8.1'!C27</f>
        <v>0.25827985106507045</v>
      </c>
      <c r="H25" s="161">
        <f t="shared" si="2"/>
        <v>3.3271616407497664E-2</v>
      </c>
      <c r="I25" s="403"/>
      <c r="J25" s="1774" t="s">
        <v>259</v>
      </c>
      <c r="K25" s="1774"/>
      <c r="L25" s="1774"/>
      <c r="M25" s="1774"/>
      <c r="N25" s="1774"/>
      <c r="O25" s="1774"/>
      <c r="P25" s="1774"/>
      <c r="R25" s="686">
        <v>2173234.605044093</v>
      </c>
    </row>
    <row r="26" spans="1:18" ht="12" customHeight="1">
      <c r="A26" s="980"/>
      <c r="B26" s="980"/>
      <c r="C26" s="981"/>
      <c r="D26" s="981"/>
      <c r="E26" s="982"/>
      <c r="F26" s="983"/>
      <c r="G26" s="1020"/>
      <c r="H26" s="980"/>
      <c r="K26" s="695"/>
      <c r="L26" s="600" t="str">
        <f>B4</f>
        <v>Počet zákazníků ke konci období</v>
      </c>
    </row>
    <row r="27" spans="1:18" ht="12" customHeight="1">
      <c r="A27" s="462">
        <v>2011</v>
      </c>
      <c r="B27" s="985">
        <v>2659787</v>
      </c>
      <c r="C27" s="985">
        <v>2443944.6972930189</v>
      </c>
      <c r="D27" s="985">
        <v>25889047.704155978</v>
      </c>
      <c r="E27" s="986">
        <v>0.91884977905863097</v>
      </c>
      <c r="F27" s="987">
        <v>9.7335041129819704</v>
      </c>
      <c r="G27" s="1023">
        <v>0.29956818986729372</v>
      </c>
      <c r="H27" s="989">
        <v>-0.15886229353566619</v>
      </c>
      <c r="I27" s="403"/>
      <c r="J27" s="959"/>
      <c r="K27" s="990">
        <f>A27</f>
        <v>2011</v>
      </c>
      <c r="L27" s="991">
        <f>B27</f>
        <v>2659787</v>
      </c>
      <c r="M27" s="959"/>
      <c r="N27" s="939"/>
      <c r="P27" s="959"/>
    </row>
    <row r="28" spans="1:18" ht="12" customHeight="1">
      <c r="A28" s="473">
        <v>2012</v>
      </c>
      <c r="B28" s="992">
        <v>2656685.1</v>
      </c>
      <c r="C28" s="992">
        <v>2468975.0847144169</v>
      </c>
      <c r="D28" s="992">
        <v>26130960.325314149</v>
      </c>
      <c r="E28" s="993">
        <v>0.92934427370199679</v>
      </c>
      <c r="F28" s="994">
        <v>9.8359268568616383</v>
      </c>
      <c r="G28" s="1026">
        <v>0.29829007149040571</v>
      </c>
      <c r="H28" s="996">
        <v>1.0241797798911862E-2</v>
      </c>
      <c r="I28" s="403"/>
      <c r="J28" s="959"/>
      <c r="K28" s="990">
        <f t="shared" ref="K28:L36" si="12">A28</f>
        <v>2012</v>
      </c>
      <c r="L28" s="991">
        <f t="shared" si="12"/>
        <v>2656685.1</v>
      </c>
      <c r="M28" s="959"/>
      <c r="N28" s="939"/>
      <c r="P28" s="959"/>
    </row>
    <row r="29" spans="1:18" ht="12" customHeight="1">
      <c r="A29" s="462">
        <v>2013</v>
      </c>
      <c r="B29" s="985">
        <v>2650488</v>
      </c>
      <c r="C29" s="985">
        <v>2473738.6571432869</v>
      </c>
      <c r="D29" s="985">
        <v>26279114.664131485</v>
      </c>
      <c r="E29" s="986">
        <v>0.93331441498444323</v>
      </c>
      <c r="F29" s="987">
        <v>9.9148212193873295</v>
      </c>
      <c r="G29" s="1023">
        <v>0.33977967510450169</v>
      </c>
      <c r="H29" s="989">
        <v>1.9293724178755781E-3</v>
      </c>
      <c r="I29" s="403"/>
      <c r="J29" s="959"/>
      <c r="K29" s="990">
        <f t="shared" si="12"/>
        <v>2013</v>
      </c>
      <c r="L29" s="991">
        <f t="shared" si="12"/>
        <v>2650488</v>
      </c>
      <c r="M29" s="959"/>
      <c r="N29" s="939"/>
      <c r="P29" s="959"/>
    </row>
    <row r="30" spans="1:18" ht="12" customHeight="1">
      <c r="A30" s="473">
        <v>2014</v>
      </c>
      <c r="B30" s="992">
        <v>2642898</v>
      </c>
      <c r="C30" s="992">
        <v>1999119.7194391894</v>
      </c>
      <c r="D30" s="992">
        <v>21252655.795773141</v>
      </c>
      <c r="E30" s="993">
        <v>0.75641198390523945</v>
      </c>
      <c r="F30" s="994">
        <v>8.0414211202146806</v>
      </c>
      <c r="G30" s="1026">
        <v>0.26278051070140129</v>
      </c>
      <c r="H30" s="996">
        <v>-0.19186300716672919</v>
      </c>
      <c r="I30" s="403"/>
      <c r="J30" s="959"/>
      <c r="K30" s="990">
        <f t="shared" si="12"/>
        <v>2014</v>
      </c>
      <c r="L30" s="991">
        <f t="shared" si="12"/>
        <v>2642898</v>
      </c>
      <c r="M30" s="959"/>
      <c r="N30" s="939"/>
      <c r="P30" s="959"/>
    </row>
    <row r="31" spans="1:18" ht="12" customHeight="1">
      <c r="A31" s="462">
        <v>2015</v>
      </c>
      <c r="B31" s="985">
        <v>2636189</v>
      </c>
      <c r="C31" s="985">
        <v>2171135.5106019503</v>
      </c>
      <c r="D31" s="985">
        <v>23123104.062590908</v>
      </c>
      <c r="E31" s="986">
        <v>0.82358871484629914</v>
      </c>
      <c r="F31" s="987">
        <v>8.7714136060012802</v>
      </c>
      <c r="G31" s="1023">
        <v>0.26300426488310796</v>
      </c>
      <c r="H31" s="989">
        <v>8.6045767789743127E-2</v>
      </c>
      <c r="I31" s="403"/>
      <c r="J31" s="959"/>
      <c r="K31" s="990">
        <f t="shared" si="12"/>
        <v>2015</v>
      </c>
      <c r="L31" s="991">
        <f t="shared" si="12"/>
        <v>2636189</v>
      </c>
      <c r="M31" s="959"/>
      <c r="N31" s="939"/>
      <c r="P31" s="959"/>
    </row>
    <row r="32" spans="1:18" ht="12" customHeight="1">
      <c r="A32" s="473">
        <v>2016</v>
      </c>
      <c r="B32" s="992">
        <v>2632037</v>
      </c>
      <c r="C32" s="992">
        <v>2368461.0261057094</v>
      </c>
      <c r="D32" s="992">
        <v>25309234.459076907</v>
      </c>
      <c r="E32" s="993">
        <v>0.89985856053912217</v>
      </c>
      <c r="F32" s="994">
        <v>9.6158353621460897</v>
      </c>
      <c r="G32" s="1026">
        <v>0.27774445221318372</v>
      </c>
      <c r="H32" s="996">
        <v>9.0885858823731486E-2</v>
      </c>
      <c r="I32" s="403"/>
      <c r="J32" s="959"/>
      <c r="K32" s="990">
        <f t="shared" si="12"/>
        <v>2016</v>
      </c>
      <c r="L32" s="991">
        <f t="shared" si="12"/>
        <v>2632037</v>
      </c>
      <c r="M32" s="959"/>
      <c r="N32" s="939"/>
      <c r="P32" s="959"/>
    </row>
    <row r="33" spans="1:16" ht="12" customHeight="1">
      <c r="A33" s="462">
        <v>2017</v>
      </c>
      <c r="B33" s="985">
        <v>2632599</v>
      </c>
      <c r="C33" s="985">
        <v>2427268.7824260001</v>
      </c>
      <c r="D33" s="985">
        <v>25902114.578212999</v>
      </c>
      <c r="E33" s="986">
        <v>0.92200474984074676</v>
      </c>
      <c r="F33" s="987">
        <v>9.8389897505138446</v>
      </c>
      <c r="G33" s="1023">
        <v>0.28464071433657684</v>
      </c>
      <c r="H33" s="989">
        <v>2.482952249249552E-2</v>
      </c>
      <c r="I33" s="403"/>
      <c r="J33" s="959"/>
      <c r="K33" s="990">
        <f t="shared" si="12"/>
        <v>2017</v>
      </c>
      <c r="L33" s="991">
        <f t="shared" si="12"/>
        <v>2632599</v>
      </c>
      <c r="M33" s="959"/>
      <c r="N33" s="939"/>
      <c r="P33" s="959"/>
    </row>
    <row r="34" spans="1:16" ht="12" customHeight="1">
      <c r="A34" s="473">
        <v>2018</v>
      </c>
      <c r="B34" s="992">
        <v>2626417</v>
      </c>
      <c r="C34" s="992">
        <v>2275641.6101114</v>
      </c>
      <c r="D34" s="992">
        <v>24278826.483839072</v>
      </c>
      <c r="E34" s="993">
        <v>0.86644337518048353</v>
      </c>
      <c r="F34" s="994">
        <v>9.2440867097033994</v>
      </c>
      <c r="G34" s="1026">
        <v>0.26570228369172288</v>
      </c>
      <c r="H34" s="996">
        <v>-6.2468224949958844E-2</v>
      </c>
      <c r="I34" s="403"/>
      <c r="J34" s="959"/>
      <c r="K34" s="990">
        <f t="shared" si="12"/>
        <v>2018</v>
      </c>
      <c r="L34" s="991">
        <f t="shared" si="12"/>
        <v>2626417</v>
      </c>
      <c r="M34" s="959"/>
      <c r="N34" s="939"/>
      <c r="P34" s="959"/>
    </row>
    <row r="35" spans="1:16" ht="12" customHeight="1">
      <c r="A35" s="462">
        <v>2019</v>
      </c>
      <c r="B35" s="985">
        <v>2619793</v>
      </c>
      <c r="C35" s="985">
        <v>2173234.605044093</v>
      </c>
      <c r="D35" s="985">
        <v>23200395.458900001</v>
      </c>
      <c r="E35" s="986">
        <v>0.82954439722683926</v>
      </c>
      <c r="F35" s="987">
        <v>8.8558124473574829</v>
      </c>
      <c r="G35" s="1023">
        <v>0.25374531516402871</v>
      </c>
      <c r="H35" s="989">
        <v>-4.500137658420382E-2</v>
      </c>
      <c r="I35" s="403"/>
      <c r="J35" s="959"/>
      <c r="K35" s="990">
        <f t="shared" si="12"/>
        <v>2019</v>
      </c>
      <c r="L35" s="991">
        <f t="shared" si="12"/>
        <v>2619793</v>
      </c>
      <c r="M35" s="959"/>
      <c r="N35" s="939"/>
      <c r="P35" s="959"/>
    </row>
    <row r="36" spans="1:16" ht="12" customHeight="1">
      <c r="A36" s="473">
        <v>2020</v>
      </c>
      <c r="B36" s="992">
        <f>B25</f>
        <v>2614120</v>
      </c>
      <c r="C36" s="992">
        <f t="shared" ref="C36:F36" si="13">C25</f>
        <v>2245541.6331866197</v>
      </c>
      <c r="D36" s="992">
        <f t="shared" si="13"/>
        <v>23983568.670029998</v>
      </c>
      <c r="E36" s="997">
        <f t="shared" si="13"/>
        <v>0.85900480206976715</v>
      </c>
      <c r="F36" s="997">
        <f t="shared" si="13"/>
        <v>9.1746242215468303</v>
      </c>
      <c r="G36" s="1026">
        <f>C36/'8.1'!C38</f>
        <v>0.25827985106507045</v>
      </c>
      <c r="H36" s="996">
        <f>(C36-C35)/C35</f>
        <v>3.3271616407497664E-2</v>
      </c>
      <c r="I36" s="403"/>
      <c r="J36" s="959"/>
      <c r="K36" s="990">
        <f t="shared" si="12"/>
        <v>2020</v>
      </c>
      <c r="L36" s="991">
        <f t="shared" si="12"/>
        <v>2614120</v>
      </c>
      <c r="M36" s="959"/>
      <c r="N36" s="939"/>
      <c r="P36" s="959"/>
    </row>
    <row r="37" spans="1:16" ht="12" customHeight="1">
      <c r="A37" s="999"/>
      <c r="C37" s="1000"/>
      <c r="D37" s="1001"/>
    </row>
    <row r="38" spans="1:16" ht="14.1" customHeight="1">
      <c r="A38" s="999"/>
      <c r="C38" s="1000"/>
      <c r="D38" s="1001"/>
    </row>
    <row r="39" spans="1:16" ht="14.1" customHeight="1">
      <c r="C39" s="1000"/>
      <c r="D39" s="1001"/>
    </row>
    <row r="40" spans="1:16" ht="14.1" customHeight="1">
      <c r="C40" s="1000"/>
      <c r="D40" s="695"/>
    </row>
    <row r="41" spans="1:16" ht="14.1" customHeight="1"/>
    <row r="42" spans="1:16" ht="14.1" customHeight="1"/>
    <row r="43" spans="1:16" ht="14.1" customHeight="1"/>
    <row r="44" spans="1:16" ht="14.1" customHeight="1"/>
    <row r="45" spans="1:16" ht="14.1" customHeight="1"/>
    <row r="46" spans="1:16" ht="14.1" customHeight="1"/>
    <row r="47" spans="1:16" ht="14.1" customHeight="1"/>
    <row r="48" spans="1:16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</sheetData>
  <mergeCells count="10">
    <mergeCell ref="J13:P13"/>
    <mergeCell ref="J25:P25"/>
    <mergeCell ref="J3:P3"/>
    <mergeCell ref="B4:B6"/>
    <mergeCell ref="C4:F4"/>
    <mergeCell ref="C5:D5"/>
    <mergeCell ref="E5:F5"/>
    <mergeCell ref="A3:H3"/>
    <mergeCell ref="G4:G6"/>
    <mergeCell ref="H4:H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34"/>
  <dimension ref="A1:AA61"/>
  <sheetViews>
    <sheetView showGridLines="0" zoomScaleNormal="100" zoomScaleSheetLayoutView="100" workbookViewId="0">
      <selection sqref="A1:P1"/>
    </sheetView>
  </sheetViews>
  <sheetFormatPr defaultRowHeight="11.25"/>
  <cols>
    <col min="1" max="1" width="8.42578125" style="399" customWidth="1"/>
    <col min="2" max="8" width="9.7109375" style="399" customWidth="1"/>
    <col min="9" max="9" width="1.7109375" style="399" customWidth="1"/>
    <col min="10" max="10" width="7.5703125" style="399" customWidth="1"/>
    <col min="11" max="15" width="9.7109375" style="399" customWidth="1"/>
    <col min="16" max="16" width="9.5703125" style="399" customWidth="1"/>
    <col min="17" max="17" width="9.140625" style="399"/>
    <col min="18" max="18" width="9.140625" style="695"/>
    <col min="19" max="245" width="9.140625" style="399"/>
    <col min="246" max="258" width="10.7109375" style="399" customWidth="1"/>
    <col min="259" max="501" width="9.140625" style="399"/>
    <col min="502" max="514" width="10.7109375" style="399" customWidth="1"/>
    <col min="515" max="757" width="9.140625" style="399"/>
    <col min="758" max="770" width="10.7109375" style="399" customWidth="1"/>
    <col min="771" max="1013" width="9.140625" style="399"/>
    <col min="1014" max="1026" width="10.7109375" style="399" customWidth="1"/>
    <col min="1027" max="1269" width="9.140625" style="399"/>
    <col min="1270" max="1282" width="10.7109375" style="399" customWidth="1"/>
    <col min="1283" max="1525" width="9.140625" style="399"/>
    <col min="1526" max="1538" width="10.7109375" style="399" customWidth="1"/>
    <col min="1539" max="1781" width="9.140625" style="399"/>
    <col min="1782" max="1794" width="10.7109375" style="399" customWidth="1"/>
    <col min="1795" max="2037" width="9.140625" style="399"/>
    <col min="2038" max="2050" width="10.7109375" style="399" customWidth="1"/>
    <col min="2051" max="2293" width="9.140625" style="399"/>
    <col min="2294" max="2306" width="10.7109375" style="399" customWidth="1"/>
    <col min="2307" max="2549" width="9.140625" style="399"/>
    <col min="2550" max="2562" width="10.7109375" style="399" customWidth="1"/>
    <col min="2563" max="2805" width="9.140625" style="399"/>
    <col min="2806" max="2818" width="10.7109375" style="399" customWidth="1"/>
    <col min="2819" max="3061" width="9.140625" style="399"/>
    <col min="3062" max="3074" width="10.7109375" style="399" customWidth="1"/>
    <col min="3075" max="3317" width="9.140625" style="399"/>
    <col min="3318" max="3330" width="10.7109375" style="399" customWidth="1"/>
    <col min="3331" max="3573" width="9.140625" style="399"/>
    <col min="3574" max="3586" width="10.7109375" style="399" customWidth="1"/>
    <col min="3587" max="3829" width="9.140625" style="399"/>
    <col min="3830" max="3842" width="10.7109375" style="399" customWidth="1"/>
    <col min="3843" max="4085" width="9.140625" style="399"/>
    <col min="4086" max="4098" width="10.7109375" style="399" customWidth="1"/>
    <col min="4099" max="4341" width="9.140625" style="399"/>
    <col min="4342" max="4354" width="10.7109375" style="399" customWidth="1"/>
    <col min="4355" max="4597" width="9.140625" style="399"/>
    <col min="4598" max="4610" width="10.7109375" style="399" customWidth="1"/>
    <col min="4611" max="4853" width="9.140625" style="399"/>
    <col min="4854" max="4866" width="10.7109375" style="399" customWidth="1"/>
    <col min="4867" max="5109" width="9.140625" style="399"/>
    <col min="5110" max="5122" width="10.7109375" style="399" customWidth="1"/>
    <col min="5123" max="5365" width="9.140625" style="399"/>
    <col min="5366" max="5378" width="10.7109375" style="399" customWidth="1"/>
    <col min="5379" max="5621" width="9.140625" style="399"/>
    <col min="5622" max="5634" width="10.7109375" style="399" customWidth="1"/>
    <col min="5635" max="5877" width="9.140625" style="399"/>
    <col min="5878" max="5890" width="10.7109375" style="399" customWidth="1"/>
    <col min="5891" max="6133" width="9.140625" style="399"/>
    <col min="6134" max="6146" width="10.7109375" style="399" customWidth="1"/>
    <col min="6147" max="6389" width="9.140625" style="399"/>
    <col min="6390" max="6402" width="10.7109375" style="399" customWidth="1"/>
    <col min="6403" max="6645" width="9.140625" style="399"/>
    <col min="6646" max="6658" width="10.7109375" style="399" customWidth="1"/>
    <col min="6659" max="6901" width="9.140625" style="399"/>
    <col min="6902" max="6914" width="10.7109375" style="399" customWidth="1"/>
    <col min="6915" max="7157" width="9.140625" style="399"/>
    <col min="7158" max="7170" width="10.7109375" style="399" customWidth="1"/>
    <col min="7171" max="7413" width="9.140625" style="399"/>
    <col min="7414" max="7426" width="10.7109375" style="399" customWidth="1"/>
    <col min="7427" max="7669" width="9.140625" style="399"/>
    <col min="7670" max="7682" width="10.7109375" style="399" customWidth="1"/>
    <col min="7683" max="7925" width="9.140625" style="399"/>
    <col min="7926" max="7938" width="10.7109375" style="399" customWidth="1"/>
    <col min="7939" max="8181" width="9.140625" style="399"/>
    <col min="8182" max="8194" width="10.7109375" style="399" customWidth="1"/>
    <col min="8195" max="8437" width="9.140625" style="399"/>
    <col min="8438" max="8450" width="10.7109375" style="399" customWidth="1"/>
    <col min="8451" max="8693" width="9.140625" style="399"/>
    <col min="8694" max="8706" width="10.7109375" style="399" customWidth="1"/>
    <col min="8707" max="8949" width="9.140625" style="399"/>
    <col min="8950" max="8962" width="10.7109375" style="399" customWidth="1"/>
    <col min="8963" max="9205" width="9.140625" style="399"/>
    <col min="9206" max="9218" width="10.7109375" style="399" customWidth="1"/>
    <col min="9219" max="9461" width="9.140625" style="399"/>
    <col min="9462" max="9474" width="10.7109375" style="399" customWidth="1"/>
    <col min="9475" max="9717" width="9.140625" style="399"/>
    <col min="9718" max="9730" width="10.7109375" style="399" customWidth="1"/>
    <col min="9731" max="9973" width="9.140625" style="399"/>
    <col min="9974" max="9986" width="10.7109375" style="399" customWidth="1"/>
    <col min="9987" max="10229" width="9.140625" style="399"/>
    <col min="10230" max="10242" width="10.7109375" style="399" customWidth="1"/>
    <col min="10243" max="10485" width="9.140625" style="399"/>
    <col min="10486" max="10498" width="10.7109375" style="399" customWidth="1"/>
    <col min="10499" max="10741" width="9.140625" style="399"/>
    <col min="10742" max="10754" width="10.7109375" style="399" customWidth="1"/>
    <col min="10755" max="10997" width="9.140625" style="399"/>
    <col min="10998" max="11010" width="10.7109375" style="399" customWidth="1"/>
    <col min="11011" max="11253" width="9.140625" style="399"/>
    <col min="11254" max="11266" width="10.7109375" style="399" customWidth="1"/>
    <col min="11267" max="11509" width="9.140625" style="399"/>
    <col min="11510" max="11522" width="10.7109375" style="399" customWidth="1"/>
    <col min="11523" max="11765" width="9.140625" style="399"/>
    <col min="11766" max="11778" width="10.7109375" style="399" customWidth="1"/>
    <col min="11779" max="12021" width="9.140625" style="399"/>
    <col min="12022" max="12034" width="10.7109375" style="399" customWidth="1"/>
    <col min="12035" max="12277" width="9.140625" style="399"/>
    <col min="12278" max="12290" width="10.7109375" style="399" customWidth="1"/>
    <col min="12291" max="12533" width="9.140625" style="399"/>
    <col min="12534" max="12546" width="10.7109375" style="399" customWidth="1"/>
    <col min="12547" max="12789" width="9.140625" style="399"/>
    <col min="12790" max="12802" width="10.7109375" style="399" customWidth="1"/>
    <col min="12803" max="13045" width="9.140625" style="399"/>
    <col min="13046" max="13058" width="10.7109375" style="399" customWidth="1"/>
    <col min="13059" max="13301" width="9.140625" style="399"/>
    <col min="13302" max="13314" width="10.7109375" style="399" customWidth="1"/>
    <col min="13315" max="13557" width="9.140625" style="399"/>
    <col min="13558" max="13570" width="10.7109375" style="399" customWidth="1"/>
    <col min="13571" max="13813" width="9.140625" style="399"/>
    <col min="13814" max="13826" width="10.7109375" style="399" customWidth="1"/>
    <col min="13827" max="14069" width="9.140625" style="399"/>
    <col min="14070" max="14082" width="10.7109375" style="399" customWidth="1"/>
    <col min="14083" max="14325" width="9.140625" style="399"/>
    <col min="14326" max="14338" width="10.7109375" style="399" customWidth="1"/>
    <col min="14339" max="14581" width="9.140625" style="399"/>
    <col min="14582" max="14594" width="10.7109375" style="399" customWidth="1"/>
    <col min="14595" max="14837" width="9.140625" style="399"/>
    <col min="14838" max="14850" width="10.7109375" style="399" customWidth="1"/>
    <col min="14851" max="15093" width="9.140625" style="399"/>
    <col min="15094" max="15106" width="10.7109375" style="399" customWidth="1"/>
    <col min="15107" max="15349" width="9.140625" style="399"/>
    <col min="15350" max="15362" width="10.7109375" style="399" customWidth="1"/>
    <col min="15363" max="15605" width="9.140625" style="399"/>
    <col min="15606" max="15618" width="10.7109375" style="399" customWidth="1"/>
    <col min="15619" max="15861" width="9.140625" style="399"/>
    <col min="15862" max="15874" width="10.7109375" style="399" customWidth="1"/>
    <col min="15875" max="16117" width="9.140625" style="399"/>
    <col min="16118" max="16130" width="10.7109375" style="399" customWidth="1"/>
    <col min="16131" max="16384" width="9.140625" style="399"/>
  </cols>
  <sheetData>
    <row r="1" spans="1:27" ht="18" customHeight="1">
      <c r="A1" s="1590" t="s">
        <v>460</v>
      </c>
      <c r="B1" s="1590"/>
      <c r="C1" s="1590"/>
      <c r="D1" s="1590"/>
      <c r="E1" s="1590"/>
      <c r="F1" s="1590"/>
      <c r="G1" s="1590"/>
      <c r="H1" s="1590"/>
      <c r="I1" s="1590"/>
      <c r="J1" s="1590"/>
      <c r="K1" s="1590"/>
      <c r="L1" s="1590"/>
      <c r="M1" s="1590"/>
      <c r="N1" s="1590"/>
      <c r="O1" s="1590"/>
      <c r="P1" s="1590"/>
    </row>
    <row r="2" spans="1:27" ht="5.0999999999999996" customHeight="1">
      <c r="A2" s="1015"/>
      <c r="B2" s="1015"/>
      <c r="C2" s="1015"/>
      <c r="D2" s="1015"/>
      <c r="E2" s="437"/>
      <c r="F2" s="1016"/>
      <c r="G2" s="437"/>
      <c r="H2" s="437"/>
    </row>
    <row r="3" spans="1:27" ht="16.5" customHeight="1">
      <c r="A3" s="1685">
        <v>2020</v>
      </c>
      <c r="B3" s="1686"/>
      <c r="C3" s="1686"/>
      <c r="D3" s="1686"/>
      <c r="E3" s="1686"/>
      <c r="F3" s="1686"/>
      <c r="G3" s="1686"/>
      <c r="H3" s="1687"/>
      <c r="I3" s="1012"/>
      <c r="J3" s="1678" t="s">
        <v>408</v>
      </c>
      <c r="K3" s="1678"/>
      <c r="L3" s="1678"/>
      <c r="M3" s="1678"/>
      <c r="N3" s="1678"/>
      <c r="O3" s="1678"/>
      <c r="P3" s="1678"/>
    </row>
    <row r="4" spans="1:27" ht="27" customHeight="1">
      <c r="A4" s="81"/>
      <c r="B4" s="1663" t="s">
        <v>261</v>
      </c>
      <c r="C4" s="1776" t="s">
        <v>263</v>
      </c>
      <c r="D4" s="1777"/>
      <c r="E4" s="1777"/>
      <c r="F4" s="1778"/>
      <c r="G4" s="1663" t="s">
        <v>260</v>
      </c>
      <c r="H4" s="1663" t="s">
        <v>265</v>
      </c>
      <c r="I4" s="1013"/>
      <c r="J4" s="1013"/>
      <c r="K4" s="1013"/>
      <c r="L4" s="1013"/>
      <c r="M4" s="1013"/>
      <c r="N4" s="1013"/>
      <c r="O4" s="1013"/>
    </row>
    <row r="5" spans="1:27" ht="26.25" customHeight="1">
      <c r="A5" s="154"/>
      <c r="B5" s="1775"/>
      <c r="C5" s="1776" t="s">
        <v>252</v>
      </c>
      <c r="D5" s="1778"/>
      <c r="E5" s="1606" t="s">
        <v>262</v>
      </c>
      <c r="F5" s="1584"/>
      <c r="G5" s="1775"/>
      <c r="H5" s="1775"/>
      <c r="I5" s="1013"/>
      <c r="J5" s="1013"/>
      <c r="K5" s="1013"/>
      <c r="L5" s="1013"/>
      <c r="M5" s="1013"/>
      <c r="N5" s="1013"/>
      <c r="O5" s="1013"/>
    </row>
    <row r="6" spans="1:27" ht="14.1" customHeight="1">
      <c r="A6" s="51" t="str">
        <f>'6.1'!A8</f>
        <v>Období</v>
      </c>
      <c r="B6" s="1667"/>
      <c r="C6" s="155" t="s">
        <v>397</v>
      </c>
      <c r="D6" s="155" t="s">
        <v>3</v>
      </c>
      <c r="E6" s="155" t="s">
        <v>397</v>
      </c>
      <c r="F6" s="155" t="s">
        <v>3</v>
      </c>
      <c r="G6" s="1667"/>
      <c r="H6" s="1667"/>
      <c r="I6" s="740"/>
      <c r="J6" s="740"/>
      <c r="K6" s="740"/>
      <c r="L6" s="740"/>
      <c r="M6" s="740"/>
      <c r="N6" s="740"/>
      <c r="O6" s="740"/>
      <c r="R6" s="695">
        <v>2019</v>
      </c>
      <c r="S6" s="569"/>
      <c r="T6" s="569"/>
      <c r="U6" s="569"/>
      <c r="V6" s="569"/>
    </row>
    <row r="7" spans="1:27" ht="12" customHeight="1">
      <c r="A7" s="462" t="str">
        <f>'6.1'!A9</f>
        <v>leden</v>
      </c>
      <c r="B7" s="985">
        <v>238</v>
      </c>
      <c r="C7" s="985">
        <v>7758.7022554048817</v>
      </c>
      <c r="D7" s="985">
        <v>82737.20607</v>
      </c>
      <c r="E7" s="465">
        <f>C7/B7</f>
        <v>32.599589308423873</v>
      </c>
      <c r="F7" s="464">
        <f>D7/B7</f>
        <v>347.63531962184874</v>
      </c>
      <c r="G7" s="1023">
        <f>C7/'8.1'!C9</f>
        <v>6.3766724815392615E-3</v>
      </c>
      <c r="H7" s="989">
        <f>(C7-R7)/R7</f>
        <v>0.12279786754185654</v>
      </c>
      <c r="I7" s="403"/>
      <c r="J7" s="403"/>
      <c r="K7" s="403"/>
      <c r="L7" s="403"/>
      <c r="M7" s="403"/>
      <c r="N7" s="403"/>
      <c r="O7" s="403"/>
      <c r="R7" s="686">
        <v>6910.1505085603903</v>
      </c>
      <c r="S7" s="413"/>
      <c r="T7" s="1039"/>
      <c r="U7" s="413"/>
      <c r="V7" s="413"/>
      <c r="W7" s="413"/>
      <c r="Y7" s="1040"/>
      <c r="AA7" s="413"/>
    </row>
    <row r="8" spans="1:27" ht="12" customHeight="1">
      <c r="A8" s="498" t="str">
        <f>'6.1'!A10</f>
        <v>únor</v>
      </c>
      <c r="B8" s="1003">
        <v>241</v>
      </c>
      <c r="C8" s="1003">
        <v>7535.1114209925354</v>
      </c>
      <c r="D8" s="1003">
        <v>80466.51513</v>
      </c>
      <c r="E8" s="501">
        <f t="shared" ref="E8:E25" si="0">C8/B8</f>
        <v>31.266022493744959</v>
      </c>
      <c r="F8" s="500">
        <f t="shared" ref="F8:F25" si="1">D8/B8</f>
        <v>333.88595489626556</v>
      </c>
      <c r="G8" s="1029">
        <f>C8/'8.1'!C10</f>
        <v>7.7240315000759695E-3</v>
      </c>
      <c r="H8" s="1007">
        <f t="shared" ref="H8:H25" si="2">(C8-R8)/R8</f>
        <v>0.21402797646028912</v>
      </c>
      <c r="I8" s="403"/>
      <c r="J8" s="403"/>
      <c r="K8" s="403"/>
      <c r="L8" s="403"/>
      <c r="M8" s="403"/>
      <c r="N8" s="403"/>
      <c r="O8" s="403"/>
      <c r="R8" s="686">
        <v>6206.7032779281335</v>
      </c>
      <c r="S8" s="413"/>
      <c r="T8" s="1039"/>
      <c r="U8" s="413"/>
      <c r="V8" s="413"/>
      <c r="W8" s="413"/>
      <c r="Y8" s="1040"/>
    </row>
    <row r="9" spans="1:27" ht="12" customHeight="1">
      <c r="A9" s="473" t="str">
        <f>'6.1'!A11</f>
        <v>březen</v>
      </c>
      <c r="B9" s="992">
        <v>242</v>
      </c>
      <c r="C9" s="992">
        <v>7020.9384104298952</v>
      </c>
      <c r="D9" s="992">
        <v>74889.905879999991</v>
      </c>
      <c r="E9" s="478">
        <f t="shared" si="0"/>
        <v>29.01214219185907</v>
      </c>
      <c r="F9" s="477">
        <f t="shared" si="1"/>
        <v>309.46242099173548</v>
      </c>
      <c r="G9" s="1026">
        <f>C9/'8.1'!C11</f>
        <v>7.6386218286290421E-3</v>
      </c>
      <c r="H9" s="996">
        <f t="shared" si="2"/>
        <v>9.7676588124761404E-2</v>
      </c>
      <c r="I9" s="403"/>
      <c r="J9" s="403"/>
      <c r="K9" s="403"/>
      <c r="L9" s="403"/>
      <c r="M9" s="403"/>
      <c r="N9" s="403"/>
      <c r="O9" s="403"/>
      <c r="R9" s="686">
        <v>6396.1812490000002</v>
      </c>
      <c r="S9" s="413"/>
      <c r="T9" s="1039"/>
      <c r="U9" s="413"/>
      <c r="V9" s="413"/>
      <c r="W9" s="413"/>
      <c r="Y9" s="1040"/>
    </row>
    <row r="10" spans="1:27" ht="12" customHeight="1">
      <c r="A10" s="462" t="str">
        <f>'6.1'!A12</f>
        <v>duben</v>
      </c>
      <c r="B10" s="985">
        <v>244</v>
      </c>
      <c r="C10" s="985">
        <v>5988.9118015119966</v>
      </c>
      <c r="D10" s="985">
        <v>63939.550740000006</v>
      </c>
      <c r="E10" s="465">
        <f t="shared" si="0"/>
        <v>24.544720497999986</v>
      </c>
      <c r="F10" s="464">
        <f t="shared" si="1"/>
        <v>262.04733909836068</v>
      </c>
      <c r="G10" s="1023">
        <f>C10/'8.1'!C12</f>
        <v>1.0415898886196841E-2</v>
      </c>
      <c r="H10" s="989">
        <f t="shared" si="2"/>
        <v>-5.5100518852049467E-2</v>
      </c>
      <c r="I10" s="403"/>
      <c r="J10" s="403"/>
      <c r="K10" s="403"/>
      <c r="L10" s="403"/>
      <c r="M10" s="403"/>
      <c r="N10" s="403"/>
      <c r="O10" s="403"/>
      <c r="R10" s="686">
        <v>6338.1469891761581</v>
      </c>
      <c r="S10" s="413"/>
      <c r="T10" s="1039"/>
      <c r="U10" s="413"/>
      <c r="V10" s="413"/>
      <c r="W10" s="413"/>
      <c r="Y10" s="1040"/>
    </row>
    <row r="11" spans="1:27" ht="12" customHeight="1">
      <c r="A11" s="498" t="str">
        <f>'6.1'!A13</f>
        <v>květen</v>
      </c>
      <c r="B11" s="1003">
        <v>245</v>
      </c>
      <c r="C11" s="1003">
        <v>6730.0608461366046</v>
      </c>
      <c r="D11" s="1003">
        <v>71887.607060000009</v>
      </c>
      <c r="E11" s="501">
        <f t="shared" si="0"/>
        <v>27.469636106680017</v>
      </c>
      <c r="F11" s="500">
        <f t="shared" si="1"/>
        <v>293.41880432653068</v>
      </c>
      <c r="G11" s="1029">
        <f>C11/'8.1'!C13</f>
        <v>1.3669399978677357E-2</v>
      </c>
      <c r="H11" s="1007">
        <f t="shared" si="2"/>
        <v>-3.3282622524312765E-2</v>
      </c>
      <c r="I11" s="403"/>
      <c r="J11" s="403"/>
      <c r="K11" s="403"/>
      <c r="L11" s="403"/>
      <c r="M11" s="403"/>
      <c r="N11" s="403"/>
      <c r="O11" s="403"/>
      <c r="R11" s="686">
        <v>6961.7666992914528</v>
      </c>
      <c r="S11" s="413"/>
      <c r="T11" s="1039"/>
      <c r="U11" s="413"/>
      <c r="V11" s="413"/>
      <c r="W11" s="413"/>
      <c r="Y11" s="1040"/>
    </row>
    <row r="12" spans="1:27" ht="12" customHeight="1">
      <c r="A12" s="473" t="str">
        <f>'6.1'!A14</f>
        <v>červen</v>
      </c>
      <c r="B12" s="992">
        <v>246</v>
      </c>
      <c r="C12" s="992">
        <v>7392.614786049031</v>
      </c>
      <c r="D12" s="992">
        <v>79163.341719999997</v>
      </c>
      <c r="E12" s="478">
        <f t="shared" si="0"/>
        <v>30.051279618085491</v>
      </c>
      <c r="F12" s="477">
        <f t="shared" si="1"/>
        <v>321.80220211382112</v>
      </c>
      <c r="G12" s="1026">
        <f>C12/'8.1'!C14</f>
        <v>1.8321873292834513E-2</v>
      </c>
      <c r="H12" s="996">
        <f t="shared" si="2"/>
        <v>5.0072678660882115E-2</v>
      </c>
      <c r="I12" s="403"/>
      <c r="J12" s="403"/>
      <c r="K12" s="403"/>
      <c r="L12" s="403"/>
      <c r="M12" s="403"/>
      <c r="N12" s="403"/>
      <c r="O12" s="403"/>
      <c r="R12" s="686">
        <v>7040.0982106081956</v>
      </c>
      <c r="S12" s="413"/>
      <c r="T12" s="1039"/>
      <c r="U12" s="413"/>
      <c r="V12" s="413"/>
      <c r="W12" s="413"/>
      <c r="Y12" s="1040"/>
    </row>
    <row r="13" spans="1:27" ht="12" customHeight="1">
      <c r="A13" s="462" t="str">
        <f>'6.1'!A15</f>
        <v>červenec</v>
      </c>
      <c r="B13" s="985">
        <v>249</v>
      </c>
      <c r="C13" s="985">
        <v>7523.6734401130889</v>
      </c>
      <c r="D13" s="985">
        <v>80556.899460000001</v>
      </c>
      <c r="E13" s="465">
        <f t="shared" si="0"/>
        <v>30.215555984389916</v>
      </c>
      <c r="F13" s="464">
        <f t="shared" si="1"/>
        <v>323.52168457831323</v>
      </c>
      <c r="G13" s="1023">
        <f>C13/'8.1'!C15</f>
        <v>1.8164922211650326E-2</v>
      </c>
      <c r="H13" s="989">
        <f t="shared" si="2"/>
        <v>6.6769116536219489E-2</v>
      </c>
      <c r="I13" s="403"/>
      <c r="J13" s="1774" t="s">
        <v>409</v>
      </c>
      <c r="K13" s="1774"/>
      <c r="L13" s="1774"/>
      <c r="M13" s="1774"/>
      <c r="N13" s="1774"/>
      <c r="O13" s="1774"/>
      <c r="P13" s="1774"/>
      <c r="R13" s="686">
        <v>7052.766454790446</v>
      </c>
      <c r="S13" s="413"/>
      <c r="T13" s="1039"/>
      <c r="U13" s="413"/>
      <c r="V13" s="413"/>
      <c r="W13" s="413"/>
      <c r="Y13" s="1040"/>
    </row>
    <row r="14" spans="1:27" ht="12" customHeight="1">
      <c r="A14" s="498" t="str">
        <f>'6.1'!A16</f>
        <v>srpen</v>
      </c>
      <c r="B14" s="1003">
        <v>247</v>
      </c>
      <c r="C14" s="1003">
        <v>7412.4724826105912</v>
      </c>
      <c r="D14" s="1003">
        <v>79482.77098999999</v>
      </c>
      <c r="E14" s="501">
        <f t="shared" si="0"/>
        <v>30.010010051055026</v>
      </c>
      <c r="F14" s="500">
        <f t="shared" si="1"/>
        <v>321.79259510121454</v>
      </c>
      <c r="G14" s="1029">
        <f>C14/'8.1'!C16</f>
        <v>1.847740165747996E-2</v>
      </c>
      <c r="H14" s="1007">
        <f t="shared" si="2"/>
        <v>3.6770077866156776E-2</v>
      </c>
      <c r="I14" s="403"/>
      <c r="K14" s="695"/>
      <c r="L14" s="600" t="str">
        <f>C5</f>
        <v>Celková dodávka</v>
      </c>
      <c r="R14" s="686">
        <v>7149.581803003688</v>
      </c>
      <c r="S14" s="413"/>
      <c r="T14" s="1039"/>
      <c r="U14" s="413"/>
      <c r="V14" s="413"/>
      <c r="W14" s="413"/>
      <c r="Y14" s="1040"/>
    </row>
    <row r="15" spans="1:27" ht="12" customHeight="1">
      <c r="A15" s="473" t="str">
        <f>'6.1'!A17</f>
        <v>září</v>
      </c>
      <c r="B15" s="992">
        <v>251</v>
      </c>
      <c r="C15" s="992">
        <v>7778.065126334639</v>
      </c>
      <c r="D15" s="992">
        <v>83420.980530000001</v>
      </c>
      <c r="E15" s="478">
        <f t="shared" si="0"/>
        <v>30.98830727623362</v>
      </c>
      <c r="F15" s="477">
        <f t="shared" si="1"/>
        <v>332.35450410358567</v>
      </c>
      <c r="G15" s="1026">
        <f>C15/'8.1'!C17</f>
        <v>1.8691994510127444E-2</v>
      </c>
      <c r="H15" s="996">
        <f t="shared" si="2"/>
        <v>6.462236051847528E-2</v>
      </c>
      <c r="I15" s="403"/>
      <c r="J15" s="403"/>
      <c r="K15" s="1009">
        <f>A27</f>
        <v>2011</v>
      </c>
      <c r="L15" s="1009">
        <f>C27</f>
        <v>12089</v>
      </c>
      <c r="M15" s="1010"/>
      <c r="N15" s="1010"/>
      <c r="O15" s="1010"/>
      <c r="R15" s="686">
        <v>7305.938156837783</v>
      </c>
      <c r="S15" s="413"/>
      <c r="T15" s="1039"/>
      <c r="U15" s="413"/>
      <c r="V15" s="413"/>
      <c r="W15" s="413"/>
      <c r="Y15" s="1040"/>
    </row>
    <row r="16" spans="1:27" ht="12" customHeight="1">
      <c r="A16" s="462" t="str">
        <f>'6.1'!A18</f>
        <v>říjen</v>
      </c>
      <c r="B16" s="985">
        <v>251</v>
      </c>
      <c r="C16" s="985">
        <v>7548.8655589121227</v>
      </c>
      <c r="D16" s="985">
        <v>80714.341710000008</v>
      </c>
      <c r="E16" s="465">
        <f t="shared" si="0"/>
        <v>30.075161589291326</v>
      </c>
      <c r="F16" s="464">
        <f t="shared" si="1"/>
        <v>321.57108250996021</v>
      </c>
      <c r="G16" s="1023">
        <f>C16/'8.1'!C18</f>
        <v>1.0321510402499529E-2</v>
      </c>
      <c r="H16" s="989">
        <f t="shared" si="2"/>
        <v>-3.2381563355127554E-2</v>
      </c>
      <c r="I16" s="403"/>
      <c r="J16" s="403"/>
      <c r="K16" s="1009">
        <f t="shared" ref="K16:K24" si="3">A28</f>
        <v>2012</v>
      </c>
      <c r="L16" s="1009">
        <f t="shared" ref="L16:L24" si="4">C28</f>
        <v>15242</v>
      </c>
      <c r="M16" s="1010"/>
      <c r="N16" s="1010"/>
      <c r="O16" s="1010"/>
      <c r="R16" s="686">
        <v>7801.4900016654465</v>
      </c>
      <c r="S16" s="413"/>
      <c r="T16" s="1039"/>
      <c r="U16" s="413"/>
      <c r="V16" s="413"/>
      <c r="W16" s="413"/>
      <c r="Y16" s="1040"/>
    </row>
    <row r="17" spans="1:25" ht="12" customHeight="1">
      <c r="A17" s="498" t="str">
        <f>'6.1'!A19</f>
        <v>listopad</v>
      </c>
      <c r="B17" s="1003">
        <v>253</v>
      </c>
      <c r="C17" s="1003">
        <v>7235.6683882110219</v>
      </c>
      <c r="D17" s="1003">
        <v>77307.32987999999</v>
      </c>
      <c r="E17" s="501">
        <f t="shared" si="0"/>
        <v>28.599479795300482</v>
      </c>
      <c r="F17" s="500">
        <f t="shared" si="1"/>
        <v>305.56256869565215</v>
      </c>
      <c r="G17" s="1029">
        <f>C17/'8.1'!C19</f>
        <v>7.1953234444499725E-3</v>
      </c>
      <c r="H17" s="1007">
        <f t="shared" si="2"/>
        <v>-6.2681719822717058E-2</v>
      </c>
      <c r="I17" s="403"/>
      <c r="J17" s="403"/>
      <c r="K17" s="1009">
        <f t="shared" si="3"/>
        <v>2013</v>
      </c>
      <c r="L17" s="1009">
        <f t="shared" si="4"/>
        <v>21952</v>
      </c>
      <c r="M17" s="1010"/>
      <c r="N17" s="1010"/>
      <c r="O17" s="1010"/>
      <c r="R17" s="686">
        <v>7719.5425942642223</v>
      </c>
      <c r="S17" s="413"/>
      <c r="T17" s="1039"/>
      <c r="U17" s="413"/>
      <c r="V17" s="413"/>
      <c r="W17" s="413"/>
      <c r="Y17" s="1040"/>
    </row>
    <row r="18" spans="1:25" ht="12" customHeight="1">
      <c r="A18" s="473" t="str">
        <f>'6.1'!A20</f>
        <v>prosinec</v>
      </c>
      <c r="B18" s="992">
        <v>255</v>
      </c>
      <c r="C18" s="992">
        <v>7730.3948227958708</v>
      </c>
      <c r="D18" s="992">
        <v>82359.901039999997</v>
      </c>
      <c r="E18" s="478">
        <f t="shared" si="0"/>
        <v>30.315273814885767</v>
      </c>
      <c r="F18" s="477">
        <f t="shared" si="1"/>
        <v>322.98000407843136</v>
      </c>
      <c r="G18" s="1026">
        <f>C18/'8.1'!C20</f>
        <v>6.759982889529244E-3</v>
      </c>
      <c r="H18" s="996">
        <f t="shared" si="2"/>
        <v>4.4649120326846078E-2</v>
      </c>
      <c r="I18" s="403"/>
      <c r="J18" s="403"/>
      <c r="K18" s="1009">
        <f t="shared" si="3"/>
        <v>2014</v>
      </c>
      <c r="L18" s="1009">
        <f t="shared" si="4"/>
        <v>29912</v>
      </c>
      <c r="M18" s="1010"/>
      <c r="N18" s="1010"/>
      <c r="O18" s="1010"/>
      <c r="R18" s="686">
        <v>7399.991702838186</v>
      </c>
      <c r="S18" s="413"/>
      <c r="T18" s="1039"/>
      <c r="U18" s="413"/>
      <c r="V18" s="413"/>
      <c r="W18" s="413"/>
      <c r="Y18" s="1040"/>
    </row>
    <row r="19" spans="1:25" ht="12" customHeight="1">
      <c r="A19" s="462" t="str">
        <f>'6.1'!A21</f>
        <v>I. čtvrtletí</v>
      </c>
      <c r="B19" s="985">
        <f>B9</f>
        <v>242</v>
      </c>
      <c r="C19" s="985">
        <f t="shared" ref="C19:D19" si="5">SUM(C7:C9)</f>
        <v>22314.752086827313</v>
      </c>
      <c r="D19" s="985">
        <f t="shared" si="5"/>
        <v>238093.62708000001</v>
      </c>
      <c r="E19" s="465">
        <f t="shared" si="0"/>
        <v>92.209719367055015</v>
      </c>
      <c r="F19" s="464">
        <f t="shared" si="1"/>
        <v>983.85796314049594</v>
      </c>
      <c r="G19" s="1023">
        <f>C19/'8.1'!C21</f>
        <v>7.1719094486017787E-3</v>
      </c>
      <c r="H19" s="989">
        <f t="shared" si="2"/>
        <v>0.14358181832007597</v>
      </c>
      <c r="I19" s="403"/>
      <c r="J19" s="403"/>
      <c r="K19" s="1009">
        <f t="shared" si="3"/>
        <v>2015</v>
      </c>
      <c r="L19" s="1009">
        <f t="shared" si="4"/>
        <v>43589</v>
      </c>
      <c r="M19" s="1010"/>
      <c r="N19" s="1010"/>
      <c r="O19" s="1010"/>
      <c r="R19" s="686">
        <v>19513.035035488523</v>
      </c>
      <c r="S19" s="940"/>
      <c r="T19" s="940"/>
      <c r="U19" s="940"/>
      <c r="V19" s="940"/>
      <c r="W19" s="413"/>
    </row>
    <row r="20" spans="1:25" ht="12" customHeight="1">
      <c r="A20" s="498" t="str">
        <f>'6.1'!A22</f>
        <v>II. čtvrtletí</v>
      </c>
      <c r="B20" s="1003">
        <f>B12</f>
        <v>246</v>
      </c>
      <c r="C20" s="1003">
        <f t="shared" ref="C20:D20" si="6">SUM(C10:C12)</f>
        <v>20111.587433697634</v>
      </c>
      <c r="D20" s="1003">
        <f t="shared" si="6"/>
        <v>214990.49952000001</v>
      </c>
      <c r="E20" s="501">
        <f t="shared" si="0"/>
        <v>81.754420462185507</v>
      </c>
      <c r="F20" s="500">
        <f t="shared" si="1"/>
        <v>873.94512000000009</v>
      </c>
      <c r="G20" s="1029">
        <f>C20/'8.1'!C22</f>
        <v>1.367382979811574E-2</v>
      </c>
      <c r="H20" s="1007">
        <f t="shared" si="2"/>
        <v>-1.1230301462535062E-2</v>
      </c>
      <c r="I20" s="403"/>
      <c r="J20" s="403"/>
      <c r="K20" s="1009">
        <f t="shared" si="3"/>
        <v>2016</v>
      </c>
      <c r="L20" s="1009">
        <f t="shared" si="4"/>
        <v>59346</v>
      </c>
      <c r="M20" s="1010"/>
      <c r="N20" s="1010"/>
      <c r="O20" s="1010"/>
      <c r="R20" s="686">
        <v>20340.011899075806</v>
      </c>
      <c r="S20" s="940"/>
      <c r="T20" s="940"/>
      <c r="U20" s="940"/>
      <c r="V20" s="940"/>
      <c r="W20" s="413"/>
    </row>
    <row r="21" spans="1:25" ht="12" customHeight="1">
      <c r="A21" s="498" t="str">
        <f>'6.1'!A23</f>
        <v>III. čtvrtletí</v>
      </c>
      <c r="B21" s="1003">
        <f>B15</f>
        <v>251</v>
      </c>
      <c r="C21" s="1003">
        <f t="shared" ref="C21:D21" si="7">SUM(C13:C15)</f>
        <v>22714.211049058322</v>
      </c>
      <c r="D21" s="1003">
        <f t="shared" si="7"/>
        <v>243460.65097999998</v>
      </c>
      <c r="E21" s="501">
        <f t="shared" si="0"/>
        <v>90.494864737284146</v>
      </c>
      <c r="F21" s="500">
        <f t="shared" si="1"/>
        <v>969.9627529083665</v>
      </c>
      <c r="G21" s="1029">
        <f>C21/'8.1'!C23</f>
        <v>1.8444815303010894E-2</v>
      </c>
      <c r="H21" s="1007">
        <f t="shared" si="2"/>
        <v>5.6067908487866421E-2</v>
      </c>
      <c r="I21" s="403"/>
      <c r="J21" s="403"/>
      <c r="K21" s="1009">
        <f t="shared" si="3"/>
        <v>2017</v>
      </c>
      <c r="L21" s="1009">
        <f t="shared" si="4"/>
        <v>62917.251701243251</v>
      </c>
      <c r="M21" s="1010"/>
      <c r="N21" s="1010"/>
      <c r="O21" s="1010"/>
      <c r="R21" s="686">
        <v>21508.286414631919</v>
      </c>
      <c r="S21" s="940"/>
      <c r="T21" s="940"/>
      <c r="U21" s="940"/>
      <c r="V21" s="940"/>
      <c r="W21" s="413"/>
    </row>
    <row r="22" spans="1:25" ht="12" customHeight="1">
      <c r="A22" s="473" t="str">
        <f>'6.1'!A24</f>
        <v>IV. čtvrtletí</v>
      </c>
      <c r="B22" s="992">
        <f>B18</f>
        <v>255</v>
      </c>
      <c r="C22" s="992">
        <f t="shared" ref="C22:D22" si="8">SUM(C16:C18)</f>
        <v>22514.928769919017</v>
      </c>
      <c r="D22" s="992">
        <f t="shared" si="8"/>
        <v>240381.57262999998</v>
      </c>
      <c r="E22" s="478">
        <f t="shared" si="0"/>
        <v>88.293838313407917</v>
      </c>
      <c r="F22" s="477">
        <f t="shared" si="1"/>
        <v>942.67283384313714</v>
      </c>
      <c r="G22" s="1026">
        <f>C22/'8.1'!C24</f>
        <v>7.816240553463796E-3</v>
      </c>
      <c r="H22" s="996">
        <f t="shared" si="2"/>
        <v>-1.771716322776495E-2</v>
      </c>
      <c r="I22" s="403"/>
      <c r="J22" s="403"/>
      <c r="K22" s="1009">
        <f t="shared" si="3"/>
        <v>2018</v>
      </c>
      <c r="L22" s="1009">
        <f t="shared" si="4"/>
        <v>72655.081130820108</v>
      </c>
      <c r="M22" s="1010"/>
      <c r="N22" s="1010"/>
      <c r="O22" s="1010"/>
      <c r="R22" s="686">
        <v>22921.024298767854</v>
      </c>
      <c r="S22" s="940"/>
      <c r="T22" s="940"/>
      <c r="U22" s="940"/>
      <c r="V22" s="940"/>
      <c r="W22" s="413"/>
    </row>
    <row r="23" spans="1:25" ht="12" customHeight="1">
      <c r="A23" s="462" t="str">
        <f>'6.1'!A25</f>
        <v>I. pololetí</v>
      </c>
      <c r="B23" s="985">
        <f>B12</f>
        <v>246</v>
      </c>
      <c r="C23" s="985">
        <f t="shared" ref="C23:D23" si="9">SUM(C7:C12)</f>
        <v>42426.339520524947</v>
      </c>
      <c r="D23" s="985">
        <f t="shared" si="9"/>
        <v>453084.12659999996</v>
      </c>
      <c r="E23" s="465">
        <f t="shared" si="0"/>
        <v>172.46479479888191</v>
      </c>
      <c r="F23" s="464">
        <f t="shared" si="1"/>
        <v>1841.8053926829266</v>
      </c>
      <c r="G23" s="1023">
        <f>C23/'8.1'!C25</f>
        <v>9.258907283951151E-3</v>
      </c>
      <c r="H23" s="989">
        <f t="shared" si="2"/>
        <v>6.4569531915232709E-2</v>
      </c>
      <c r="I23" s="403"/>
      <c r="J23" s="403"/>
      <c r="K23" s="1009">
        <f t="shared" si="3"/>
        <v>2019</v>
      </c>
      <c r="L23" s="1009">
        <f t="shared" si="4"/>
        <v>84282.357647964105</v>
      </c>
      <c r="M23" s="1010"/>
      <c r="N23" s="1010"/>
      <c r="O23" s="1010"/>
      <c r="R23" s="686">
        <v>39853.046934564329</v>
      </c>
      <c r="S23" s="940"/>
      <c r="T23" s="940"/>
      <c r="U23" s="940"/>
      <c r="V23" s="940"/>
      <c r="W23" s="413"/>
    </row>
    <row r="24" spans="1:25" ht="12" customHeight="1">
      <c r="A24" s="473" t="str">
        <f>'6.1'!A26</f>
        <v>II. pololetí</v>
      </c>
      <c r="B24" s="992">
        <f>B18</f>
        <v>255</v>
      </c>
      <c r="C24" s="992">
        <f t="shared" ref="C24:D24" si="10">SUM(C13:C18)</f>
        <v>45229.139818977332</v>
      </c>
      <c r="D24" s="992">
        <f t="shared" si="10"/>
        <v>483842.22360999999</v>
      </c>
      <c r="E24" s="478">
        <f t="shared" si="0"/>
        <v>177.36917576069541</v>
      </c>
      <c r="F24" s="477">
        <f t="shared" si="1"/>
        <v>1897.4204847450981</v>
      </c>
      <c r="G24" s="1026">
        <f>C24/'8.1'!C26</f>
        <v>1.0999303575799696E-2</v>
      </c>
      <c r="H24" s="996">
        <f t="shared" si="2"/>
        <v>1.8002284814568059E-2</v>
      </c>
      <c r="I24" s="403"/>
      <c r="J24" s="403"/>
      <c r="K24" s="1009">
        <f t="shared" si="3"/>
        <v>2020</v>
      </c>
      <c r="L24" s="1009">
        <f t="shared" si="4"/>
        <v>87655.479339502286</v>
      </c>
      <c r="M24" s="1010"/>
      <c r="N24" s="1010"/>
      <c r="O24" s="1010"/>
      <c r="R24" s="686">
        <v>44429.310713399769</v>
      </c>
      <c r="S24" s="940"/>
      <c r="T24" s="940"/>
      <c r="U24" s="940"/>
      <c r="V24" s="940"/>
      <c r="W24" s="413"/>
    </row>
    <row r="25" spans="1:25" ht="12" customHeight="1">
      <c r="A25" s="156" t="str">
        <f>'6.1'!A27</f>
        <v>rok</v>
      </c>
      <c r="B25" s="157">
        <f>B18</f>
        <v>255</v>
      </c>
      <c r="C25" s="157">
        <f t="shared" ref="C25:D25" si="11">SUM(C7:C18)</f>
        <v>87655.479339502286</v>
      </c>
      <c r="D25" s="157">
        <f t="shared" si="11"/>
        <v>936926.35021000006</v>
      </c>
      <c r="E25" s="165">
        <f t="shared" si="0"/>
        <v>343.74697780196976</v>
      </c>
      <c r="F25" s="166">
        <f t="shared" si="1"/>
        <v>3674.2209812156866</v>
      </c>
      <c r="G25" s="164">
        <f>C25/'8.1'!C27</f>
        <v>1.0082041594889683E-2</v>
      </c>
      <c r="H25" s="161">
        <f t="shared" si="2"/>
        <v>4.0021681709798029E-2</v>
      </c>
      <c r="I25" s="403"/>
      <c r="J25" s="1774" t="s">
        <v>264</v>
      </c>
      <c r="K25" s="1774"/>
      <c r="L25" s="1774"/>
      <c r="M25" s="1774"/>
      <c r="N25" s="1774"/>
      <c r="O25" s="1774"/>
      <c r="P25" s="1774"/>
      <c r="R25" s="1037">
        <v>84282.357647964105</v>
      </c>
      <c r="S25" s="1038"/>
      <c r="T25" s="1038"/>
      <c r="U25" s="1038"/>
      <c r="V25" s="1038"/>
      <c r="W25" s="413"/>
    </row>
    <row r="26" spans="1:25" ht="12" customHeight="1">
      <c r="A26" s="1032"/>
      <c r="B26" s="980"/>
      <c r="C26" s="1033"/>
      <c r="D26" s="1033"/>
      <c r="E26" s="1034"/>
      <c r="F26" s="1035"/>
      <c r="G26" s="1020"/>
      <c r="H26" s="980"/>
      <c r="K26" s="695"/>
      <c r="L26" s="600" t="str">
        <f>B4</f>
        <v>Počet stanic CNG</v>
      </c>
      <c r="R26" s="1491"/>
    </row>
    <row r="27" spans="1:25" ht="12" customHeight="1">
      <c r="A27" s="462">
        <v>2011</v>
      </c>
      <c r="B27" s="985">
        <v>34</v>
      </c>
      <c r="C27" s="985">
        <v>12089</v>
      </c>
      <c r="D27" s="985">
        <v>128047.89364070346</v>
      </c>
      <c r="E27" s="465">
        <v>355.55882352941177</v>
      </c>
      <c r="F27" s="464">
        <v>3766.1145188442197</v>
      </c>
      <c r="G27" s="1023">
        <v>1.4818174287319047E-3</v>
      </c>
      <c r="H27" s="989">
        <v>0.20192881288526546</v>
      </c>
      <c r="I27" s="403"/>
      <c r="J27" s="959"/>
      <c r="K27" s="990">
        <f>A27</f>
        <v>2011</v>
      </c>
      <c r="L27" s="991">
        <f>B27</f>
        <v>34</v>
      </c>
      <c r="M27" s="959"/>
      <c r="N27" s="939"/>
      <c r="P27" s="959"/>
      <c r="R27" s="1491"/>
    </row>
    <row r="28" spans="1:25" ht="12" customHeight="1">
      <c r="A28" s="473">
        <v>2012</v>
      </c>
      <c r="B28" s="992">
        <v>45</v>
      </c>
      <c r="C28" s="992">
        <v>15242</v>
      </c>
      <c r="D28" s="992">
        <v>161282.33455049735</v>
      </c>
      <c r="E28" s="478">
        <v>338.71111111111111</v>
      </c>
      <c r="F28" s="477">
        <v>3584.0518788999411</v>
      </c>
      <c r="G28" s="1026">
        <v>1.8414674565995692E-3</v>
      </c>
      <c r="H28" s="996">
        <v>0.26081561750351562</v>
      </c>
      <c r="I28" s="403"/>
      <c r="J28" s="959"/>
      <c r="K28" s="990">
        <f t="shared" ref="K28:L36" si="12">A28</f>
        <v>2012</v>
      </c>
      <c r="L28" s="991">
        <f t="shared" si="12"/>
        <v>45</v>
      </c>
      <c r="M28" s="959"/>
      <c r="N28" s="939"/>
      <c r="P28" s="959"/>
      <c r="R28" s="1491"/>
    </row>
    <row r="29" spans="1:25" ht="12" customHeight="1">
      <c r="A29" s="462">
        <v>2013</v>
      </c>
      <c r="B29" s="985">
        <v>50</v>
      </c>
      <c r="C29" s="985">
        <v>21952</v>
      </c>
      <c r="D29" s="985">
        <v>233304.89686886381</v>
      </c>
      <c r="E29" s="465">
        <v>439.04</v>
      </c>
      <c r="F29" s="464">
        <v>4666.0979373772761</v>
      </c>
      <c r="G29" s="1023">
        <v>3.0152107646276641E-3</v>
      </c>
      <c r="H29" s="989">
        <v>0.44023094082141451</v>
      </c>
      <c r="I29" s="403"/>
      <c r="J29" s="959"/>
      <c r="K29" s="990">
        <f t="shared" si="12"/>
        <v>2013</v>
      </c>
      <c r="L29" s="991">
        <f t="shared" si="12"/>
        <v>50</v>
      </c>
      <c r="M29" s="959"/>
      <c r="N29" s="939"/>
      <c r="P29" s="959"/>
      <c r="R29" s="1491"/>
    </row>
    <row r="30" spans="1:25" ht="12" customHeight="1">
      <c r="A30" s="473">
        <v>2014</v>
      </c>
      <c r="B30" s="992">
        <v>75</v>
      </c>
      <c r="C30" s="992">
        <v>29912</v>
      </c>
      <c r="D30" s="992">
        <v>318039.57249229978</v>
      </c>
      <c r="E30" s="478">
        <v>398.82666666666665</v>
      </c>
      <c r="F30" s="477">
        <v>4240.5276332306639</v>
      </c>
      <c r="G30" s="1026">
        <v>3.9318758950091064E-3</v>
      </c>
      <c r="H30" s="996">
        <v>0.36260932944606417</v>
      </c>
      <c r="I30" s="403"/>
      <c r="J30" s="959"/>
      <c r="K30" s="990">
        <f t="shared" si="12"/>
        <v>2014</v>
      </c>
      <c r="L30" s="991">
        <f t="shared" si="12"/>
        <v>75</v>
      </c>
      <c r="M30" s="959"/>
      <c r="N30" s="939"/>
      <c r="P30" s="959"/>
      <c r="R30" s="1491"/>
    </row>
    <row r="31" spans="1:25" ht="12" customHeight="1">
      <c r="A31" s="462">
        <v>2015</v>
      </c>
      <c r="B31" s="985">
        <v>108</v>
      </c>
      <c r="C31" s="985">
        <v>43589</v>
      </c>
      <c r="D31" s="985">
        <v>464494.08262117079</v>
      </c>
      <c r="E31" s="465">
        <v>403.60185185185185</v>
      </c>
      <c r="F31" s="464">
        <v>4300.8711353812114</v>
      </c>
      <c r="G31" s="1023">
        <v>5.2802290994776995E-3</v>
      </c>
      <c r="H31" s="989">
        <v>0.45724124097352231</v>
      </c>
      <c r="I31" s="403"/>
      <c r="J31" s="959"/>
      <c r="K31" s="990">
        <f t="shared" si="12"/>
        <v>2015</v>
      </c>
      <c r="L31" s="991">
        <f t="shared" si="12"/>
        <v>108</v>
      </c>
      <c r="M31" s="959"/>
      <c r="N31" s="939"/>
      <c r="P31" s="959"/>
      <c r="R31" s="1491"/>
    </row>
    <row r="32" spans="1:25" ht="12" customHeight="1">
      <c r="A32" s="473">
        <v>2016</v>
      </c>
      <c r="B32" s="992">
        <v>143</v>
      </c>
      <c r="C32" s="992">
        <v>59346</v>
      </c>
      <c r="D32" s="992">
        <v>634378.41875408846</v>
      </c>
      <c r="E32" s="478">
        <v>415.00699300699301</v>
      </c>
      <c r="F32" s="477">
        <v>4436.2127185600593</v>
      </c>
      <c r="G32" s="1026">
        <v>6.9593808297303732E-3</v>
      </c>
      <c r="H32" s="996">
        <v>0.36149028424602536</v>
      </c>
      <c r="I32" s="403"/>
      <c r="J32" s="959"/>
      <c r="K32" s="990">
        <f t="shared" si="12"/>
        <v>2016</v>
      </c>
      <c r="L32" s="991">
        <f t="shared" si="12"/>
        <v>143</v>
      </c>
      <c r="M32" s="959"/>
      <c r="N32" s="939"/>
      <c r="P32" s="959"/>
      <c r="R32" s="1491"/>
    </row>
    <row r="33" spans="1:18" ht="12" customHeight="1">
      <c r="A33" s="462">
        <v>2017</v>
      </c>
      <c r="B33" s="985">
        <v>196</v>
      </c>
      <c r="C33" s="985">
        <v>62917.251701243251</v>
      </c>
      <c r="D33" s="985">
        <v>671441.63344739994</v>
      </c>
      <c r="E33" s="465">
        <v>321.0063862308329</v>
      </c>
      <c r="F33" s="464">
        <v>3425.7226196295915</v>
      </c>
      <c r="G33" s="1023">
        <v>7.378174019292842E-3</v>
      </c>
      <c r="H33" s="989">
        <v>6.0176788684043588E-2</v>
      </c>
      <c r="I33" s="403"/>
      <c r="J33" s="959"/>
      <c r="K33" s="990">
        <f t="shared" si="12"/>
        <v>2017</v>
      </c>
      <c r="L33" s="991">
        <f t="shared" si="12"/>
        <v>196</v>
      </c>
      <c r="M33" s="959"/>
      <c r="N33" s="939"/>
      <c r="P33" s="959"/>
      <c r="R33" s="1491"/>
    </row>
    <row r="34" spans="1:18" ht="12" customHeight="1">
      <c r="A34" s="473">
        <v>2018</v>
      </c>
      <c r="B34" s="992">
        <v>222</v>
      </c>
      <c r="C34" s="992">
        <v>72655.081130820108</v>
      </c>
      <c r="D34" s="992">
        <v>775213.22258000006</v>
      </c>
      <c r="E34" s="478">
        <v>327.27514022891938</v>
      </c>
      <c r="F34" s="477">
        <v>3491.9514530630631</v>
      </c>
      <c r="G34" s="1026">
        <v>8.8790475975680117E-3</v>
      </c>
      <c r="H34" s="996">
        <v>0.15477200873007041</v>
      </c>
      <c r="I34" s="403"/>
      <c r="J34" s="959"/>
      <c r="K34" s="990">
        <f t="shared" si="12"/>
        <v>2018</v>
      </c>
      <c r="L34" s="991">
        <f t="shared" si="12"/>
        <v>222</v>
      </c>
      <c r="M34" s="959"/>
      <c r="N34" s="939"/>
      <c r="P34" s="959"/>
      <c r="R34" s="1491"/>
    </row>
    <row r="35" spans="1:18" ht="12" customHeight="1">
      <c r="A35" s="462">
        <v>2019</v>
      </c>
      <c r="B35" s="985">
        <v>238</v>
      </c>
      <c r="C35" s="985">
        <v>84282.357647964105</v>
      </c>
      <c r="D35" s="985">
        <v>908440.03720000002</v>
      </c>
      <c r="E35" s="465">
        <v>354.12755314270635</v>
      </c>
      <c r="F35" s="464">
        <v>3816.9749462184873</v>
      </c>
      <c r="G35" s="1023">
        <v>9.8407476829755949E-3</v>
      </c>
      <c r="H35" s="989">
        <v>0.16003390728046046</v>
      </c>
      <c r="I35" s="403"/>
      <c r="J35" s="959"/>
      <c r="K35" s="990">
        <f t="shared" si="12"/>
        <v>2019</v>
      </c>
      <c r="L35" s="991">
        <f t="shared" si="12"/>
        <v>238</v>
      </c>
      <c r="M35" s="959"/>
      <c r="N35" s="939"/>
      <c r="P35" s="959"/>
      <c r="R35" s="1491"/>
    </row>
    <row r="36" spans="1:18" ht="12" customHeight="1">
      <c r="A36" s="473">
        <v>2020</v>
      </c>
      <c r="B36" s="992">
        <f>B25</f>
        <v>255</v>
      </c>
      <c r="C36" s="992">
        <f t="shared" ref="C36:F36" si="13">C25</f>
        <v>87655.479339502286</v>
      </c>
      <c r="D36" s="992">
        <f t="shared" si="13"/>
        <v>936926.35021000006</v>
      </c>
      <c r="E36" s="433">
        <f t="shared" si="13"/>
        <v>343.74697780196976</v>
      </c>
      <c r="F36" s="433">
        <f t="shared" si="13"/>
        <v>3674.2209812156866</v>
      </c>
      <c r="G36" s="1026">
        <f>C36/'8.1'!C38</f>
        <v>1.0082041594889683E-2</v>
      </c>
      <c r="H36" s="996">
        <f>(C36-C35)/C35</f>
        <v>4.0021681709798029E-2</v>
      </c>
      <c r="I36" s="403"/>
      <c r="J36" s="959"/>
      <c r="K36" s="990">
        <f t="shared" si="12"/>
        <v>2020</v>
      </c>
      <c r="L36" s="991">
        <f t="shared" si="12"/>
        <v>255</v>
      </c>
      <c r="M36" s="959"/>
      <c r="N36" s="939"/>
      <c r="P36" s="959"/>
      <c r="R36" s="1491"/>
    </row>
    <row r="37" spans="1:18" ht="12" customHeight="1">
      <c r="A37" s="1779" t="s">
        <v>541</v>
      </c>
      <c r="B37" s="1779"/>
      <c r="C37" s="1779"/>
      <c r="D37" s="1779"/>
      <c r="E37" s="1779"/>
      <c r="F37" s="1779"/>
      <c r="G37" s="1779"/>
      <c r="H37" s="1779"/>
      <c r="I37" s="1779"/>
      <c r="J37" s="1779"/>
      <c r="K37" s="1779"/>
      <c r="L37" s="1779"/>
      <c r="M37" s="1779"/>
      <c r="N37" s="1779"/>
      <c r="O37" s="1779"/>
      <c r="P37" s="1779"/>
    </row>
    <row r="38" spans="1:18" ht="14.1" customHeight="1">
      <c r="A38" s="999"/>
      <c r="C38" s="1000"/>
      <c r="D38" s="1001"/>
    </row>
    <row r="39" spans="1:18" ht="14.1" customHeight="1">
      <c r="C39" s="1000"/>
      <c r="D39" s="1001"/>
    </row>
    <row r="40" spans="1:18" ht="14.1" customHeight="1">
      <c r="C40" s="1000"/>
      <c r="D40" s="695"/>
    </row>
    <row r="41" spans="1:18" ht="14.1" customHeight="1"/>
    <row r="42" spans="1:18" ht="14.1" customHeight="1"/>
    <row r="43" spans="1:18" ht="14.1" customHeight="1"/>
    <row r="44" spans="1:18" ht="14.1" customHeight="1"/>
    <row r="45" spans="1:18" ht="14.1" customHeight="1"/>
    <row r="46" spans="1:18" ht="14.1" customHeight="1"/>
    <row r="47" spans="1:18" ht="14.1" customHeight="1"/>
    <row r="48" spans="1:1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</sheetData>
  <mergeCells count="12">
    <mergeCell ref="A1:P1"/>
    <mergeCell ref="A3:H3"/>
    <mergeCell ref="A37:P37"/>
    <mergeCell ref="J13:P13"/>
    <mergeCell ref="J25:P25"/>
    <mergeCell ref="J3:P3"/>
    <mergeCell ref="B4:B6"/>
    <mergeCell ref="C4:F4"/>
    <mergeCell ref="C5:D5"/>
    <mergeCell ref="E5:F5"/>
    <mergeCell ref="G4:G6"/>
    <mergeCell ref="H4:H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List35"/>
  <dimension ref="A1:AC61"/>
  <sheetViews>
    <sheetView showGridLines="0" zoomScaleNormal="100" zoomScaleSheetLayoutView="100" workbookViewId="0">
      <selection sqref="A1:R1"/>
    </sheetView>
  </sheetViews>
  <sheetFormatPr defaultRowHeight="11.25"/>
  <cols>
    <col min="1" max="1" width="8.42578125" style="399" customWidth="1"/>
    <col min="2" max="2" width="6.42578125" style="399" customWidth="1"/>
    <col min="3" max="3" width="6.7109375" style="399" customWidth="1"/>
    <col min="4" max="4" width="7.28515625" style="399" customWidth="1"/>
    <col min="5" max="5" width="6.7109375" style="399" customWidth="1"/>
    <col min="6" max="6" width="7.28515625" style="399" customWidth="1"/>
    <col min="7" max="8" width="8.7109375" style="399" customWidth="1"/>
    <col min="9" max="10" width="9.7109375" style="399" customWidth="1"/>
    <col min="11" max="11" width="1.7109375" style="399" customWidth="1"/>
    <col min="12" max="12" width="7.5703125" style="399" customWidth="1"/>
    <col min="13" max="17" width="9.7109375" style="399" customWidth="1"/>
    <col min="18" max="18" width="5.85546875" style="399" customWidth="1"/>
    <col min="19" max="247" width="9.140625" style="399"/>
    <col min="248" max="260" width="10.7109375" style="399" customWidth="1"/>
    <col min="261" max="503" width="9.140625" style="399"/>
    <col min="504" max="516" width="10.7109375" style="399" customWidth="1"/>
    <col min="517" max="759" width="9.140625" style="399"/>
    <col min="760" max="772" width="10.7109375" style="399" customWidth="1"/>
    <col min="773" max="1015" width="9.140625" style="399"/>
    <col min="1016" max="1028" width="10.7109375" style="399" customWidth="1"/>
    <col min="1029" max="1271" width="9.140625" style="399"/>
    <col min="1272" max="1284" width="10.7109375" style="399" customWidth="1"/>
    <col min="1285" max="1527" width="9.140625" style="399"/>
    <col min="1528" max="1540" width="10.7109375" style="399" customWidth="1"/>
    <col min="1541" max="1783" width="9.140625" style="399"/>
    <col min="1784" max="1796" width="10.7109375" style="399" customWidth="1"/>
    <col min="1797" max="2039" width="9.140625" style="399"/>
    <col min="2040" max="2052" width="10.7109375" style="399" customWidth="1"/>
    <col min="2053" max="2295" width="9.140625" style="399"/>
    <col min="2296" max="2308" width="10.7109375" style="399" customWidth="1"/>
    <col min="2309" max="2551" width="9.140625" style="399"/>
    <col min="2552" max="2564" width="10.7109375" style="399" customWidth="1"/>
    <col min="2565" max="2807" width="9.140625" style="399"/>
    <col min="2808" max="2820" width="10.7109375" style="399" customWidth="1"/>
    <col min="2821" max="3063" width="9.140625" style="399"/>
    <col min="3064" max="3076" width="10.7109375" style="399" customWidth="1"/>
    <col min="3077" max="3319" width="9.140625" style="399"/>
    <col min="3320" max="3332" width="10.7109375" style="399" customWidth="1"/>
    <col min="3333" max="3575" width="9.140625" style="399"/>
    <col min="3576" max="3588" width="10.7109375" style="399" customWidth="1"/>
    <col min="3589" max="3831" width="9.140625" style="399"/>
    <col min="3832" max="3844" width="10.7109375" style="399" customWidth="1"/>
    <col min="3845" max="4087" width="9.140625" style="399"/>
    <col min="4088" max="4100" width="10.7109375" style="399" customWidth="1"/>
    <col min="4101" max="4343" width="9.140625" style="399"/>
    <col min="4344" max="4356" width="10.7109375" style="399" customWidth="1"/>
    <col min="4357" max="4599" width="9.140625" style="399"/>
    <col min="4600" max="4612" width="10.7109375" style="399" customWidth="1"/>
    <col min="4613" max="4855" width="9.140625" style="399"/>
    <col min="4856" max="4868" width="10.7109375" style="399" customWidth="1"/>
    <col min="4869" max="5111" width="9.140625" style="399"/>
    <col min="5112" max="5124" width="10.7109375" style="399" customWidth="1"/>
    <col min="5125" max="5367" width="9.140625" style="399"/>
    <col min="5368" max="5380" width="10.7109375" style="399" customWidth="1"/>
    <col min="5381" max="5623" width="9.140625" style="399"/>
    <col min="5624" max="5636" width="10.7109375" style="399" customWidth="1"/>
    <col min="5637" max="5879" width="9.140625" style="399"/>
    <col min="5880" max="5892" width="10.7109375" style="399" customWidth="1"/>
    <col min="5893" max="6135" width="9.140625" style="399"/>
    <col min="6136" max="6148" width="10.7109375" style="399" customWidth="1"/>
    <col min="6149" max="6391" width="9.140625" style="399"/>
    <col min="6392" max="6404" width="10.7109375" style="399" customWidth="1"/>
    <col min="6405" max="6647" width="9.140625" style="399"/>
    <col min="6648" max="6660" width="10.7109375" style="399" customWidth="1"/>
    <col min="6661" max="6903" width="9.140625" style="399"/>
    <col min="6904" max="6916" width="10.7109375" style="399" customWidth="1"/>
    <col min="6917" max="7159" width="9.140625" style="399"/>
    <col min="7160" max="7172" width="10.7109375" style="399" customWidth="1"/>
    <col min="7173" max="7415" width="9.140625" style="399"/>
    <col min="7416" max="7428" width="10.7109375" style="399" customWidth="1"/>
    <col min="7429" max="7671" width="9.140625" style="399"/>
    <col min="7672" max="7684" width="10.7109375" style="399" customWidth="1"/>
    <col min="7685" max="7927" width="9.140625" style="399"/>
    <col min="7928" max="7940" width="10.7109375" style="399" customWidth="1"/>
    <col min="7941" max="8183" width="9.140625" style="399"/>
    <col min="8184" max="8196" width="10.7109375" style="399" customWidth="1"/>
    <col min="8197" max="8439" width="9.140625" style="399"/>
    <col min="8440" max="8452" width="10.7109375" style="399" customWidth="1"/>
    <col min="8453" max="8695" width="9.140625" style="399"/>
    <col min="8696" max="8708" width="10.7109375" style="399" customWidth="1"/>
    <col min="8709" max="8951" width="9.140625" style="399"/>
    <col min="8952" max="8964" width="10.7109375" style="399" customWidth="1"/>
    <col min="8965" max="9207" width="9.140625" style="399"/>
    <col min="9208" max="9220" width="10.7109375" style="399" customWidth="1"/>
    <col min="9221" max="9463" width="9.140625" style="399"/>
    <col min="9464" max="9476" width="10.7109375" style="399" customWidth="1"/>
    <col min="9477" max="9719" width="9.140625" style="399"/>
    <col min="9720" max="9732" width="10.7109375" style="399" customWidth="1"/>
    <col min="9733" max="9975" width="9.140625" style="399"/>
    <col min="9976" max="9988" width="10.7109375" style="399" customWidth="1"/>
    <col min="9989" max="10231" width="9.140625" style="399"/>
    <col min="10232" max="10244" width="10.7109375" style="399" customWidth="1"/>
    <col min="10245" max="10487" width="9.140625" style="399"/>
    <col min="10488" max="10500" width="10.7109375" style="399" customWidth="1"/>
    <col min="10501" max="10743" width="9.140625" style="399"/>
    <col min="10744" max="10756" width="10.7109375" style="399" customWidth="1"/>
    <col min="10757" max="10999" width="9.140625" style="399"/>
    <col min="11000" max="11012" width="10.7109375" style="399" customWidth="1"/>
    <col min="11013" max="11255" width="9.140625" style="399"/>
    <col min="11256" max="11268" width="10.7109375" style="399" customWidth="1"/>
    <col min="11269" max="11511" width="9.140625" style="399"/>
    <col min="11512" max="11524" width="10.7109375" style="399" customWidth="1"/>
    <col min="11525" max="11767" width="9.140625" style="399"/>
    <col min="11768" max="11780" width="10.7109375" style="399" customWidth="1"/>
    <col min="11781" max="12023" width="9.140625" style="399"/>
    <col min="12024" max="12036" width="10.7109375" style="399" customWidth="1"/>
    <col min="12037" max="12279" width="9.140625" style="399"/>
    <col min="12280" max="12292" width="10.7109375" style="399" customWidth="1"/>
    <col min="12293" max="12535" width="9.140625" style="399"/>
    <col min="12536" max="12548" width="10.7109375" style="399" customWidth="1"/>
    <col min="12549" max="12791" width="9.140625" style="399"/>
    <col min="12792" max="12804" width="10.7109375" style="399" customWidth="1"/>
    <col min="12805" max="13047" width="9.140625" style="399"/>
    <col min="13048" max="13060" width="10.7109375" style="399" customWidth="1"/>
    <col min="13061" max="13303" width="9.140625" style="399"/>
    <col min="13304" max="13316" width="10.7109375" style="399" customWidth="1"/>
    <col min="13317" max="13559" width="9.140625" style="399"/>
    <col min="13560" max="13572" width="10.7109375" style="399" customWidth="1"/>
    <col min="13573" max="13815" width="9.140625" style="399"/>
    <col min="13816" max="13828" width="10.7109375" style="399" customWidth="1"/>
    <col min="13829" max="14071" width="9.140625" style="399"/>
    <col min="14072" max="14084" width="10.7109375" style="399" customWidth="1"/>
    <col min="14085" max="14327" width="9.140625" style="399"/>
    <col min="14328" max="14340" width="10.7109375" style="399" customWidth="1"/>
    <col min="14341" max="14583" width="9.140625" style="399"/>
    <col min="14584" max="14596" width="10.7109375" style="399" customWidth="1"/>
    <col min="14597" max="14839" width="9.140625" style="399"/>
    <col min="14840" max="14852" width="10.7109375" style="399" customWidth="1"/>
    <col min="14853" max="15095" width="9.140625" style="399"/>
    <col min="15096" max="15108" width="10.7109375" style="399" customWidth="1"/>
    <col min="15109" max="15351" width="9.140625" style="399"/>
    <col min="15352" max="15364" width="10.7109375" style="399" customWidth="1"/>
    <col min="15365" max="15607" width="9.140625" style="399"/>
    <col min="15608" max="15620" width="10.7109375" style="399" customWidth="1"/>
    <col min="15621" max="15863" width="9.140625" style="399"/>
    <col min="15864" max="15876" width="10.7109375" style="399" customWidth="1"/>
    <col min="15877" max="16119" width="9.140625" style="399"/>
    <col min="16120" max="16132" width="10.7109375" style="399" customWidth="1"/>
    <col min="16133" max="16384" width="9.140625" style="399"/>
  </cols>
  <sheetData>
    <row r="1" spans="1:29" ht="18" customHeight="1">
      <c r="A1" s="1590" t="s">
        <v>461</v>
      </c>
      <c r="B1" s="1590"/>
      <c r="C1" s="1590"/>
      <c r="D1" s="1590"/>
      <c r="E1" s="1590"/>
      <c r="F1" s="1590"/>
      <c r="G1" s="1590"/>
      <c r="H1" s="1590"/>
      <c r="I1" s="1590"/>
      <c r="J1" s="1590"/>
      <c r="K1" s="1590"/>
      <c r="L1" s="1590"/>
      <c r="M1" s="1590"/>
      <c r="N1" s="1590"/>
      <c r="O1" s="1590"/>
      <c r="P1" s="1590"/>
      <c r="Q1" s="1590"/>
      <c r="R1" s="1590"/>
    </row>
    <row r="2" spans="1:29" ht="5.0999999999999996" customHeight="1">
      <c r="A2" s="1015"/>
      <c r="B2" s="1015"/>
      <c r="C2" s="1015"/>
      <c r="D2" s="1015"/>
      <c r="E2" s="1015"/>
      <c r="F2" s="1015"/>
      <c r="G2" s="1015"/>
      <c r="H2" s="1015"/>
      <c r="I2" s="437"/>
      <c r="J2" s="437"/>
    </row>
    <row r="3" spans="1:29" ht="16.5" customHeight="1">
      <c r="A3" s="1685">
        <v>2020</v>
      </c>
      <c r="B3" s="1686"/>
      <c r="C3" s="1686"/>
      <c r="D3" s="1686"/>
      <c r="E3" s="1686"/>
      <c r="F3" s="1686"/>
      <c r="G3" s="1686"/>
      <c r="H3" s="1686"/>
      <c r="I3" s="1686"/>
      <c r="J3" s="1687"/>
      <c r="K3" s="1012"/>
      <c r="L3" s="1678" t="s">
        <v>410</v>
      </c>
      <c r="M3" s="1678"/>
      <c r="N3" s="1678"/>
      <c r="O3" s="1678"/>
      <c r="P3" s="1678"/>
      <c r="Q3" s="1678"/>
      <c r="R3" s="1678"/>
    </row>
    <row r="4" spans="1:29" ht="27" customHeight="1">
      <c r="A4" s="81"/>
      <c r="B4" s="1663" t="s">
        <v>270</v>
      </c>
      <c r="C4" s="167"/>
      <c r="D4" s="168"/>
      <c r="E4" s="167"/>
      <c r="F4" s="167"/>
      <c r="G4" s="171"/>
      <c r="H4" s="168"/>
      <c r="I4" s="1663" t="s">
        <v>367</v>
      </c>
      <c r="J4" s="1663" t="s">
        <v>266</v>
      </c>
      <c r="K4" s="1013"/>
      <c r="L4" s="1013"/>
      <c r="M4" s="1013"/>
      <c r="N4" s="1013"/>
      <c r="O4" s="1013"/>
      <c r="P4" s="1013"/>
      <c r="Q4" s="1013"/>
    </row>
    <row r="5" spans="1:29" ht="28.5" customHeight="1">
      <c r="A5" s="154"/>
      <c r="B5" s="1775"/>
      <c r="C5" s="1781" t="s">
        <v>344</v>
      </c>
      <c r="D5" s="1782"/>
      <c r="E5" s="1781" t="s">
        <v>271</v>
      </c>
      <c r="F5" s="1783"/>
      <c r="G5" s="1784" t="s">
        <v>8</v>
      </c>
      <c r="H5" s="1782"/>
      <c r="I5" s="1775"/>
      <c r="J5" s="1775"/>
      <c r="K5" s="1013"/>
      <c r="L5" s="1013"/>
      <c r="M5" s="1013"/>
      <c r="N5" s="1013"/>
      <c r="O5" s="1013"/>
      <c r="P5" s="1013"/>
      <c r="Q5" s="1013"/>
    </row>
    <row r="6" spans="1:29" ht="14.1" customHeight="1">
      <c r="A6" s="51" t="str">
        <f>'6.1'!A8</f>
        <v>Období</v>
      </c>
      <c r="B6" s="1667"/>
      <c r="C6" s="155" t="s">
        <v>397</v>
      </c>
      <c r="D6" s="155" t="s">
        <v>3</v>
      </c>
      <c r="E6" s="155" t="s">
        <v>397</v>
      </c>
      <c r="F6" s="169" t="s">
        <v>3</v>
      </c>
      <c r="G6" s="172" t="s">
        <v>397</v>
      </c>
      <c r="H6" s="155" t="s">
        <v>3</v>
      </c>
      <c r="I6" s="1667"/>
      <c r="J6" s="1667"/>
      <c r="K6" s="740"/>
      <c r="L6" s="740"/>
      <c r="M6" s="740"/>
      <c r="N6" s="740"/>
      <c r="O6" s="740"/>
      <c r="P6" s="740"/>
      <c r="Q6" s="740"/>
      <c r="T6" s="695">
        <v>2019</v>
      </c>
      <c r="U6" s="569"/>
      <c r="V6" s="569"/>
      <c r="W6" s="569"/>
      <c r="X6" s="569"/>
    </row>
    <row r="7" spans="1:29" ht="12" customHeight="1">
      <c r="A7" s="462" t="str">
        <f>'6.1'!A9</f>
        <v>leden</v>
      </c>
      <c r="B7" s="985">
        <v>732</v>
      </c>
      <c r="C7" s="985">
        <v>27518.173140110986</v>
      </c>
      <c r="D7" s="985">
        <v>293432.4359547809</v>
      </c>
      <c r="E7" s="985">
        <v>74955.731</v>
      </c>
      <c r="F7" s="940">
        <v>799401.76899999997</v>
      </c>
      <c r="G7" s="1042">
        <f>C7+E7</f>
        <v>102473.90414011099</v>
      </c>
      <c r="H7" s="985">
        <f>D7+F7</f>
        <v>1092834.2049547809</v>
      </c>
      <c r="I7" s="1023">
        <f>G7/'8.1'!C9</f>
        <v>8.422059554494897E-2</v>
      </c>
      <c r="J7" s="989">
        <f>(G7-T7)/T7</f>
        <v>0.1349326841392679</v>
      </c>
      <c r="K7" s="403"/>
      <c r="L7" s="403"/>
      <c r="M7" s="403"/>
      <c r="N7" s="403"/>
      <c r="O7" s="403"/>
      <c r="P7" s="403"/>
      <c r="Q7" s="403"/>
      <c r="T7" s="686">
        <v>90290.733161700351</v>
      </c>
      <c r="U7" s="413"/>
      <c r="V7" s="1039"/>
      <c r="W7" s="1039"/>
      <c r="X7" s="413"/>
      <c r="Y7" s="413"/>
      <c r="Z7" s="413"/>
      <c r="AA7" s="1040"/>
      <c r="AB7" s="413"/>
      <c r="AC7" s="413"/>
    </row>
    <row r="8" spans="1:29" ht="12" customHeight="1">
      <c r="A8" s="498" t="str">
        <f>'6.1'!A10</f>
        <v>únor</v>
      </c>
      <c r="B8" s="1003">
        <v>738</v>
      </c>
      <c r="C8" s="1003">
        <v>24405.735142084341</v>
      </c>
      <c r="D8" s="1003">
        <v>260273.15149456216</v>
      </c>
      <c r="E8" s="1003">
        <v>61997.559000000001</v>
      </c>
      <c r="F8" s="940">
        <v>661276.27</v>
      </c>
      <c r="G8" s="1045">
        <f t="shared" ref="G8:G18" si="0">C8+E8</f>
        <v>86403.294142084342</v>
      </c>
      <c r="H8" s="1003">
        <f t="shared" ref="H8:H18" si="1">D8+F8</f>
        <v>921549.42149456218</v>
      </c>
      <c r="I8" s="1029">
        <f>G8/'8.1'!C10</f>
        <v>8.8569594844276428E-2</v>
      </c>
      <c r="J8" s="1007">
        <f t="shared" ref="J8:J25" si="2">(G8-T8)/T8</f>
        <v>0.28629109659573398</v>
      </c>
      <c r="K8" s="403"/>
      <c r="L8" s="403"/>
      <c r="M8" s="403"/>
      <c r="N8" s="403"/>
      <c r="O8" s="403"/>
      <c r="P8" s="403"/>
      <c r="Q8" s="403"/>
      <c r="T8" s="686">
        <v>67172.426498758447</v>
      </c>
      <c r="U8" s="413"/>
      <c r="V8" s="1039"/>
      <c r="W8" s="1039"/>
      <c r="X8" s="413"/>
      <c r="Y8" s="413"/>
      <c r="Z8" s="413"/>
      <c r="AA8" s="1040"/>
      <c r="AB8" s="413"/>
    </row>
    <row r="9" spans="1:29" ht="12" customHeight="1">
      <c r="A9" s="473" t="str">
        <f>'6.1'!A11</f>
        <v>březen</v>
      </c>
      <c r="B9" s="992">
        <v>745</v>
      </c>
      <c r="C9" s="992">
        <v>25307.474015574582</v>
      </c>
      <c r="D9" s="992">
        <v>270277.35114693118</v>
      </c>
      <c r="E9" s="992">
        <v>48349.258000000002</v>
      </c>
      <c r="F9" s="1043">
        <v>515428.01899999997</v>
      </c>
      <c r="G9" s="1044">
        <f t="shared" si="0"/>
        <v>73656.732015574584</v>
      </c>
      <c r="H9" s="992">
        <f t="shared" si="1"/>
        <v>785705.37014693115</v>
      </c>
      <c r="I9" s="1026">
        <f>G9/'8.1'!C11</f>
        <v>8.0136854663733936E-2</v>
      </c>
      <c r="J9" s="996">
        <f t="shared" si="2"/>
        <v>0.82219523288837704</v>
      </c>
      <c r="K9" s="403"/>
      <c r="L9" s="403"/>
      <c r="M9" s="403"/>
      <c r="N9" s="403"/>
      <c r="O9" s="403"/>
      <c r="P9" s="403"/>
      <c r="Q9" s="403"/>
      <c r="T9" s="686">
        <v>40421.976024391566</v>
      </c>
      <c r="U9" s="413"/>
      <c r="V9" s="1039"/>
      <c r="W9" s="1039"/>
      <c r="X9" s="413"/>
      <c r="Y9" s="413"/>
      <c r="Z9" s="413"/>
      <c r="AA9" s="1040"/>
      <c r="AB9" s="413"/>
    </row>
    <row r="10" spans="1:29" ht="12" customHeight="1">
      <c r="A10" s="462" t="str">
        <f>'6.1'!A12</f>
        <v>duben</v>
      </c>
      <c r="B10" s="985">
        <v>749</v>
      </c>
      <c r="C10" s="985">
        <v>18287.999731126649</v>
      </c>
      <c r="D10" s="985">
        <v>195422.23335239541</v>
      </c>
      <c r="E10" s="985">
        <v>40812.305999999997</v>
      </c>
      <c r="F10" s="940">
        <v>435617.90600000002</v>
      </c>
      <c r="G10" s="1042">
        <f t="shared" si="0"/>
        <v>59100.305731126646</v>
      </c>
      <c r="H10" s="985">
        <f t="shared" si="1"/>
        <v>631040.13935239543</v>
      </c>
      <c r="I10" s="1023">
        <f>G10/'8.1'!C12</f>
        <v>0.10278708871339884</v>
      </c>
      <c r="J10" s="989">
        <f t="shared" si="2"/>
        <v>0.26705408097726657</v>
      </c>
      <c r="K10" s="403"/>
      <c r="L10" s="403"/>
      <c r="M10" s="403"/>
      <c r="N10" s="403"/>
      <c r="O10" s="403"/>
      <c r="P10" s="403"/>
      <c r="Q10" s="403"/>
      <c r="T10" s="686">
        <v>46643.869917172873</v>
      </c>
      <c r="U10" s="413"/>
      <c r="V10" s="1039"/>
      <c r="W10" s="1039"/>
      <c r="X10" s="413"/>
      <c r="Y10" s="413"/>
      <c r="Z10" s="413"/>
      <c r="AA10" s="1040"/>
      <c r="AB10" s="413"/>
    </row>
    <row r="11" spans="1:29" ht="12" customHeight="1">
      <c r="A11" s="498" t="str">
        <f>'6.1'!A13</f>
        <v>květen</v>
      </c>
      <c r="B11" s="1003">
        <v>757</v>
      </c>
      <c r="C11" s="1003">
        <v>14345.516973147453</v>
      </c>
      <c r="D11" s="1003">
        <v>153702.48107759375</v>
      </c>
      <c r="E11" s="1003">
        <v>55711.324000000001</v>
      </c>
      <c r="F11" s="940">
        <v>594628.80299999996</v>
      </c>
      <c r="G11" s="1045">
        <f t="shared" si="0"/>
        <v>70056.840973147453</v>
      </c>
      <c r="H11" s="1003">
        <f t="shared" si="1"/>
        <v>748331.28407759371</v>
      </c>
      <c r="I11" s="1029">
        <f>G11/'8.1'!C13</f>
        <v>0.14229217274525471</v>
      </c>
      <c r="J11" s="1007">
        <f t="shared" si="2"/>
        <v>1.1094350289454313</v>
      </c>
      <c r="K11" s="403"/>
      <c r="L11" s="403"/>
      <c r="M11" s="403"/>
      <c r="N11" s="403"/>
      <c r="O11" s="403"/>
      <c r="P11" s="403"/>
      <c r="Q11" s="403"/>
      <c r="T11" s="686">
        <v>33211.186887406024</v>
      </c>
      <c r="U11" s="413"/>
      <c r="V11" s="1039"/>
      <c r="W11" s="1039"/>
      <c r="X11" s="413"/>
      <c r="Y11" s="413"/>
      <c r="Z11" s="413"/>
      <c r="AA11" s="1040"/>
      <c r="AB11" s="413"/>
    </row>
    <row r="12" spans="1:29" ht="12" customHeight="1">
      <c r="A12" s="473" t="str">
        <f>'6.1'!A14</f>
        <v>červen</v>
      </c>
      <c r="B12" s="992">
        <v>764</v>
      </c>
      <c r="C12" s="992">
        <v>12251.256268881552</v>
      </c>
      <c r="D12" s="992">
        <v>131184.24944613583</v>
      </c>
      <c r="E12" s="992">
        <v>78987.474000000002</v>
      </c>
      <c r="F12" s="1043">
        <v>846016.78300000005</v>
      </c>
      <c r="G12" s="1044">
        <f t="shared" si="0"/>
        <v>91238.730268881554</v>
      </c>
      <c r="H12" s="992">
        <f t="shared" si="1"/>
        <v>977201.03244613588</v>
      </c>
      <c r="I12" s="1026">
        <f>G12/'8.1'!C14</f>
        <v>0.22612627652941331</v>
      </c>
      <c r="J12" s="996">
        <f t="shared" si="2"/>
        <v>0.20879266689156994</v>
      </c>
      <c r="K12" s="403"/>
      <c r="L12" s="403"/>
      <c r="M12" s="403"/>
      <c r="N12" s="403"/>
      <c r="O12" s="403"/>
      <c r="P12" s="403"/>
      <c r="Q12" s="403"/>
      <c r="T12" s="686">
        <v>75479.222175878545</v>
      </c>
      <c r="U12" s="413"/>
      <c r="V12" s="1039"/>
      <c r="W12" s="1039"/>
      <c r="X12" s="413"/>
      <c r="Y12" s="413"/>
      <c r="Z12" s="413"/>
      <c r="AA12" s="1040"/>
      <c r="AB12" s="413"/>
    </row>
    <row r="13" spans="1:29" ht="12" customHeight="1">
      <c r="A13" s="462" t="str">
        <f>'6.1'!A15</f>
        <v>červenec</v>
      </c>
      <c r="B13" s="985">
        <v>765</v>
      </c>
      <c r="C13" s="985">
        <v>12653.622004969999</v>
      </c>
      <c r="D13" s="985">
        <v>135666.99869336086</v>
      </c>
      <c r="E13" s="985">
        <v>107678.179</v>
      </c>
      <c r="F13" s="940">
        <v>1152675.4385599999</v>
      </c>
      <c r="G13" s="1042">
        <f t="shared" si="0"/>
        <v>120331.80100497001</v>
      </c>
      <c r="H13" s="985">
        <f t="shared" si="1"/>
        <v>1288342.4372533609</v>
      </c>
      <c r="I13" s="1023">
        <f>G13/'8.1'!C15</f>
        <v>0.29052534273872094</v>
      </c>
      <c r="J13" s="989">
        <f t="shared" si="2"/>
        <v>0.24754029265456065</v>
      </c>
      <c r="K13" s="403"/>
      <c r="L13" s="1774" t="s">
        <v>411</v>
      </c>
      <c r="M13" s="1774"/>
      <c r="N13" s="1774"/>
      <c r="O13" s="1774"/>
      <c r="P13" s="1774"/>
      <c r="Q13" s="1774"/>
      <c r="R13" s="1774"/>
      <c r="T13" s="686">
        <v>96455.242138050482</v>
      </c>
      <c r="U13" s="413"/>
      <c r="V13" s="1039"/>
      <c r="W13" s="1039"/>
      <c r="X13" s="413"/>
      <c r="Y13" s="413"/>
      <c r="Z13" s="413"/>
      <c r="AA13" s="1040"/>
      <c r="AB13" s="413"/>
    </row>
    <row r="14" spans="1:29" ht="12" customHeight="1">
      <c r="A14" s="498" t="str">
        <f>'6.1'!A16</f>
        <v>srpen</v>
      </c>
      <c r="B14" s="1003">
        <v>776</v>
      </c>
      <c r="C14" s="1003">
        <v>14728.100619839086</v>
      </c>
      <c r="D14" s="1003">
        <v>157953.78111943667</v>
      </c>
      <c r="E14" s="1003">
        <v>91424.69</v>
      </c>
      <c r="F14" s="940">
        <v>980481.4645</v>
      </c>
      <c r="G14" s="1045">
        <f t="shared" si="0"/>
        <v>106152.79061983908</v>
      </c>
      <c r="H14" s="1003">
        <f t="shared" si="1"/>
        <v>1138435.2456194367</v>
      </c>
      <c r="I14" s="1029">
        <f>G14/'8.1'!C16</f>
        <v>0.26461180853575927</v>
      </c>
      <c r="J14" s="1007">
        <f t="shared" si="2"/>
        <v>0.14374182225367041</v>
      </c>
      <c r="K14" s="403"/>
      <c r="M14" s="695"/>
      <c r="N14" s="600" t="str">
        <f>G5</f>
        <v>Celkem</v>
      </c>
      <c r="T14" s="686">
        <v>92811.846654931069</v>
      </c>
      <c r="U14" s="413"/>
      <c r="V14" s="1039"/>
      <c r="W14" s="1039"/>
      <c r="X14" s="413"/>
      <c r="Y14" s="413"/>
      <c r="Z14" s="413"/>
      <c r="AA14" s="1040"/>
      <c r="AB14" s="413"/>
    </row>
    <row r="15" spans="1:29" ht="12" customHeight="1">
      <c r="A15" s="473" t="str">
        <f>'6.1'!A17</f>
        <v>září</v>
      </c>
      <c r="B15" s="992">
        <v>777</v>
      </c>
      <c r="C15" s="992">
        <v>14795.468215371904</v>
      </c>
      <c r="D15" s="992">
        <v>158716.33519694017</v>
      </c>
      <c r="E15" s="992">
        <v>35254.665999999997</v>
      </c>
      <c r="F15" s="1043">
        <v>378174.56510000007</v>
      </c>
      <c r="G15" s="1044">
        <f t="shared" si="0"/>
        <v>50050.134215371902</v>
      </c>
      <c r="H15" s="992">
        <f t="shared" si="1"/>
        <v>536890.90029694024</v>
      </c>
      <c r="I15" s="1026">
        <f>G15/'8.1'!C17</f>
        <v>0.12027886354633016</v>
      </c>
      <c r="J15" s="996">
        <f t="shared" si="2"/>
        <v>-0.50604767245406623</v>
      </c>
      <c r="K15" s="403"/>
      <c r="L15" s="403"/>
      <c r="M15" s="1009">
        <f t="shared" ref="M15:M24" si="3">A27</f>
        <v>2011</v>
      </c>
      <c r="N15" s="1009">
        <f t="shared" ref="N15:N24" si="4">G27</f>
        <v>173373.55639986176</v>
      </c>
      <c r="O15" s="1010"/>
      <c r="P15" s="1010"/>
      <c r="Q15" s="1010"/>
      <c r="T15" s="686">
        <v>101325.8394064711</v>
      </c>
      <c r="U15" s="413"/>
      <c r="V15" s="1039"/>
      <c r="W15" s="1039"/>
      <c r="X15" s="413"/>
      <c r="Y15" s="413"/>
      <c r="Z15" s="413"/>
      <c r="AA15" s="1040"/>
      <c r="AB15" s="413"/>
    </row>
    <row r="16" spans="1:29" ht="12" customHeight="1">
      <c r="A16" s="462" t="str">
        <f>'6.1'!A18</f>
        <v>říjen</v>
      </c>
      <c r="B16" s="985">
        <v>778</v>
      </c>
      <c r="C16" s="985">
        <v>24213.549477906381</v>
      </c>
      <c r="D16" s="985">
        <v>259334.89341226395</v>
      </c>
      <c r="E16" s="985">
        <v>56364.173000000003</v>
      </c>
      <c r="F16" s="940">
        <v>602326.01039000007</v>
      </c>
      <c r="G16" s="1042">
        <f t="shared" si="0"/>
        <v>80577.722477906384</v>
      </c>
      <c r="H16" s="985">
        <f t="shared" si="1"/>
        <v>861660.90380226402</v>
      </c>
      <c r="I16" s="1023">
        <f>G16/'8.1'!C18</f>
        <v>0.1101733491310562</v>
      </c>
      <c r="J16" s="989">
        <f t="shared" si="2"/>
        <v>-0.21982437440082181</v>
      </c>
      <c r="K16" s="403"/>
      <c r="L16" s="403"/>
      <c r="M16" s="1009">
        <f t="shared" si="3"/>
        <v>2012</v>
      </c>
      <c r="N16" s="1009">
        <f t="shared" si="4"/>
        <v>177206.47633018694</v>
      </c>
      <c r="O16" s="1010"/>
      <c r="P16" s="1010"/>
      <c r="Q16" s="1010"/>
      <c r="T16" s="686">
        <v>103281.51743528561</v>
      </c>
      <c r="U16" s="413"/>
      <c r="V16" s="1039"/>
      <c r="W16" s="1039"/>
      <c r="X16" s="413"/>
      <c r="Y16" s="413"/>
      <c r="Z16" s="413"/>
      <c r="AA16" s="1040"/>
      <c r="AB16" s="413"/>
    </row>
    <row r="17" spans="1:28" ht="12" customHeight="1">
      <c r="A17" s="498" t="str">
        <f>'6.1'!A19</f>
        <v>listopad</v>
      </c>
      <c r="B17" s="1003">
        <v>789</v>
      </c>
      <c r="C17" s="1003">
        <v>26904.320380451129</v>
      </c>
      <c r="D17" s="1003">
        <v>288149.49340304005</v>
      </c>
      <c r="E17" s="1003">
        <v>110405.77900000001</v>
      </c>
      <c r="F17" s="940">
        <v>1178995.27856</v>
      </c>
      <c r="G17" s="1045">
        <f t="shared" si="0"/>
        <v>137310.09938045114</v>
      </c>
      <c r="H17" s="1003">
        <f t="shared" si="1"/>
        <v>1467144.7719630401</v>
      </c>
      <c r="I17" s="1029">
        <f>G17/'8.1'!C19</f>
        <v>0.13654447996008712</v>
      </c>
      <c r="J17" s="1007">
        <f t="shared" si="2"/>
        <v>0.54035457983758661</v>
      </c>
      <c r="K17" s="403"/>
      <c r="L17" s="403"/>
      <c r="M17" s="1009">
        <f t="shared" si="3"/>
        <v>2013</v>
      </c>
      <c r="N17" s="1009">
        <f t="shared" si="4"/>
        <v>274600</v>
      </c>
      <c r="O17" s="1010"/>
      <c r="P17" s="1010"/>
      <c r="Q17" s="1010"/>
      <c r="T17" s="686">
        <v>89141.877576608997</v>
      </c>
      <c r="U17" s="413"/>
      <c r="V17" s="1039"/>
      <c r="W17" s="1039"/>
      <c r="X17" s="413"/>
      <c r="Y17" s="413"/>
      <c r="Z17" s="413"/>
      <c r="AA17" s="1040"/>
      <c r="AB17" s="413"/>
    </row>
    <row r="18" spans="1:28" ht="12" customHeight="1">
      <c r="A18" s="473" t="str">
        <f>'6.1'!A20</f>
        <v>prosinec</v>
      </c>
      <c r="B18" s="992">
        <v>794</v>
      </c>
      <c r="C18" s="992">
        <v>27200.144372928233</v>
      </c>
      <c r="D18" s="992">
        <v>292044.74565224396</v>
      </c>
      <c r="E18" s="992">
        <v>112247.003</v>
      </c>
      <c r="F18" s="1043">
        <v>1198457.31972</v>
      </c>
      <c r="G18" s="1044">
        <f t="shared" si="0"/>
        <v>139447.14737292822</v>
      </c>
      <c r="H18" s="992">
        <f t="shared" si="1"/>
        <v>1490502.065372244</v>
      </c>
      <c r="I18" s="1026">
        <f>G18/'8.1'!C20</f>
        <v>0.12194206788182177</v>
      </c>
      <c r="J18" s="996">
        <f t="shared" si="2"/>
        <v>1.2674532419990125</v>
      </c>
      <c r="K18" s="403"/>
      <c r="L18" s="403"/>
      <c r="M18" s="1009">
        <f t="shared" si="3"/>
        <v>2014</v>
      </c>
      <c r="N18" s="1009">
        <f t="shared" si="4"/>
        <v>204448</v>
      </c>
      <c r="O18" s="1010"/>
      <c r="P18" s="1010"/>
      <c r="Q18" s="1010"/>
      <c r="T18" s="686">
        <v>61499.458859839608</v>
      </c>
      <c r="U18" s="413"/>
      <c r="V18" s="1039"/>
      <c r="W18" s="1039"/>
      <c r="X18" s="413"/>
      <c r="Y18" s="413"/>
      <c r="Z18" s="413"/>
      <c r="AA18" s="1040"/>
      <c r="AB18" s="413"/>
    </row>
    <row r="19" spans="1:28" ht="12" customHeight="1">
      <c r="A19" s="462" t="str">
        <f>'6.1'!A21</f>
        <v>I. čtvrtletí</v>
      </c>
      <c r="B19" s="985">
        <f>B9</f>
        <v>745</v>
      </c>
      <c r="C19" s="985">
        <f t="shared" ref="C19:D19" si="5">SUM(C7:C9)</f>
        <v>77231.382297769916</v>
      </c>
      <c r="D19" s="985">
        <f t="shared" si="5"/>
        <v>823982.93859627424</v>
      </c>
      <c r="E19" s="985">
        <f t="shared" ref="E19:F19" si="6">SUM(E7:E9)</f>
        <v>185302.54800000001</v>
      </c>
      <c r="F19" s="940">
        <f t="shared" si="6"/>
        <v>1976106.0579999997</v>
      </c>
      <c r="G19" s="1042">
        <f t="shared" ref="G19:H19" si="7">SUM(G7:G9)</f>
        <v>262533.9302977699</v>
      </c>
      <c r="H19" s="985">
        <f t="shared" si="7"/>
        <v>2800088.996596274</v>
      </c>
      <c r="I19" s="1023">
        <f>G19/'8.1'!C21</f>
        <v>8.4377794920366553E-2</v>
      </c>
      <c r="J19" s="989">
        <f t="shared" si="2"/>
        <v>0.3266985890030592</v>
      </c>
      <c r="K19" s="403"/>
      <c r="L19" s="403"/>
      <c r="M19" s="1009">
        <f t="shared" si="3"/>
        <v>2015</v>
      </c>
      <c r="N19" s="1009">
        <f t="shared" si="4"/>
        <v>305150.24811913917</v>
      </c>
      <c r="O19" s="1010"/>
      <c r="P19" s="1010"/>
      <c r="Q19" s="1010"/>
      <c r="T19" s="686">
        <v>197885.13568485036</v>
      </c>
      <c r="U19" s="940"/>
      <c r="V19" s="1039"/>
      <c r="W19" s="1039"/>
      <c r="X19" s="413"/>
      <c r="Y19" s="413"/>
      <c r="Z19" s="413"/>
      <c r="AA19" s="1040"/>
    </row>
    <row r="20" spans="1:28" ht="12" customHeight="1">
      <c r="A20" s="498" t="str">
        <f>'6.1'!A22</f>
        <v>II. čtvrtletí</v>
      </c>
      <c r="B20" s="1003">
        <f>B12</f>
        <v>764</v>
      </c>
      <c r="C20" s="1003">
        <f t="shared" ref="C20:D20" si="8">SUM(C10:C12)</f>
        <v>44884.772973155654</v>
      </c>
      <c r="D20" s="1003">
        <f t="shared" si="8"/>
        <v>480308.963876125</v>
      </c>
      <c r="E20" s="1003">
        <f t="shared" ref="E20:F20" si="9">SUM(E10:E12)</f>
        <v>175511.10399999999</v>
      </c>
      <c r="F20" s="940">
        <f t="shared" si="9"/>
        <v>1876263.4920000001</v>
      </c>
      <c r="G20" s="1045">
        <f t="shared" ref="G20:H20" si="10">SUM(G10:G12)</f>
        <v>220395.87697315565</v>
      </c>
      <c r="H20" s="1003">
        <f t="shared" si="10"/>
        <v>2356572.455876125</v>
      </c>
      <c r="I20" s="1029">
        <f>G20/'8.1'!C22</f>
        <v>0.14984673486727887</v>
      </c>
      <c r="J20" s="1007">
        <f t="shared" si="2"/>
        <v>0.41884893933092238</v>
      </c>
      <c r="K20" s="403"/>
      <c r="L20" s="403"/>
      <c r="M20" s="1009">
        <f t="shared" si="3"/>
        <v>2016</v>
      </c>
      <c r="N20" s="1009">
        <f t="shared" si="4"/>
        <v>561179.23963635962</v>
      </c>
      <c r="O20" s="1010"/>
      <c r="P20" s="1010"/>
      <c r="Q20" s="1010"/>
      <c r="T20" s="686">
        <v>155334.27898045746</v>
      </c>
      <c r="U20" s="940"/>
      <c r="V20" s="1039"/>
      <c r="W20" s="1039"/>
      <c r="X20" s="413"/>
      <c r="Y20" s="413"/>
    </row>
    <row r="21" spans="1:28" ht="12" customHeight="1">
      <c r="A21" s="498" t="str">
        <f>'6.1'!A23</f>
        <v>III. čtvrtletí</v>
      </c>
      <c r="B21" s="1003">
        <f>B15</f>
        <v>777</v>
      </c>
      <c r="C21" s="1003">
        <f t="shared" ref="C21:D21" si="11">SUM(C13:C15)</f>
        <v>42177.190840180992</v>
      </c>
      <c r="D21" s="1003">
        <f t="shared" si="11"/>
        <v>452337.11500973772</v>
      </c>
      <c r="E21" s="1003">
        <f t="shared" ref="E21:F21" si="12">SUM(E13:E15)</f>
        <v>234357.535</v>
      </c>
      <c r="F21" s="940">
        <f t="shared" si="12"/>
        <v>2511331.4681600002</v>
      </c>
      <c r="G21" s="1045">
        <f t="shared" ref="G21:H21" si="13">SUM(G13:G15)</f>
        <v>276534.725840181</v>
      </c>
      <c r="H21" s="1003">
        <f t="shared" si="13"/>
        <v>2963668.5831697378</v>
      </c>
      <c r="I21" s="1029">
        <f>G21/'8.1'!C23</f>
        <v>0.22455686142805092</v>
      </c>
      <c r="J21" s="1007">
        <f t="shared" si="2"/>
        <v>-4.8377647888329184E-2</v>
      </c>
      <c r="K21" s="403"/>
      <c r="L21" s="403"/>
      <c r="M21" s="1009">
        <f t="shared" si="3"/>
        <v>2017</v>
      </c>
      <c r="N21" s="1009">
        <f t="shared" si="4"/>
        <v>533902.91369931761</v>
      </c>
      <c r="O21" s="1010"/>
      <c r="P21" s="1010"/>
      <c r="Q21" s="1010"/>
      <c r="T21" s="686">
        <v>290592.92819945264</v>
      </c>
      <c r="U21" s="940"/>
      <c r="V21" s="1039"/>
      <c r="W21" s="1039"/>
      <c r="X21" s="940"/>
      <c r="Y21" s="413"/>
    </row>
    <row r="22" spans="1:28" ht="12" customHeight="1">
      <c r="A22" s="473" t="str">
        <f>'6.1'!A24</f>
        <v>IV. čtvrtletí</v>
      </c>
      <c r="B22" s="992">
        <f>B18</f>
        <v>794</v>
      </c>
      <c r="C22" s="992">
        <f t="shared" ref="C22:D22" si="14">SUM(C16:C18)</f>
        <v>78318.01423128575</v>
      </c>
      <c r="D22" s="992">
        <f t="shared" si="14"/>
        <v>839529.1324675479</v>
      </c>
      <c r="E22" s="992">
        <f t="shared" ref="E22:F22" si="15">SUM(E16:E18)</f>
        <v>279016.95500000002</v>
      </c>
      <c r="F22" s="1043">
        <f t="shared" si="15"/>
        <v>2979778.60867</v>
      </c>
      <c r="G22" s="1044">
        <f t="shared" ref="G22:H22" si="16">SUM(G16:G18)</f>
        <v>357334.96923128574</v>
      </c>
      <c r="H22" s="992">
        <f t="shared" si="16"/>
        <v>3819307.7411375479</v>
      </c>
      <c r="I22" s="1026">
        <f>G22/'8.1'!C24</f>
        <v>0.12405173945777308</v>
      </c>
      <c r="J22" s="996">
        <f t="shared" si="2"/>
        <v>0.40725800684245922</v>
      </c>
      <c r="K22" s="403"/>
      <c r="L22" s="403"/>
      <c r="M22" s="1009">
        <f t="shared" si="3"/>
        <v>2018</v>
      </c>
      <c r="N22" s="1009">
        <f t="shared" si="4"/>
        <v>543760.89742198202</v>
      </c>
      <c r="O22" s="1010"/>
      <c r="P22" s="1010"/>
      <c r="Q22" s="1010"/>
      <c r="T22" s="686">
        <v>253922.85387173423</v>
      </c>
      <c r="U22" s="940"/>
      <c r="V22" s="1039"/>
      <c r="W22" s="1039"/>
      <c r="X22" s="940"/>
      <c r="Y22" s="413"/>
    </row>
    <row r="23" spans="1:28" ht="12" customHeight="1">
      <c r="A23" s="462" t="str">
        <f>'6.1'!A25</f>
        <v>I. pololetí</v>
      </c>
      <c r="B23" s="985">
        <f>B12</f>
        <v>764</v>
      </c>
      <c r="C23" s="985">
        <f t="shared" ref="C23:D23" si="17">SUM(C7:C12)</f>
        <v>122116.15527092558</v>
      </c>
      <c r="D23" s="985">
        <f t="shared" si="17"/>
        <v>1304291.9024723992</v>
      </c>
      <c r="E23" s="985">
        <f t="shared" ref="E23:F23" si="18">SUM(E7:E12)</f>
        <v>360813.652</v>
      </c>
      <c r="F23" s="940">
        <f t="shared" si="18"/>
        <v>3852369.55</v>
      </c>
      <c r="G23" s="1042">
        <f t="shared" ref="G23:H23" si="19">SUM(G7:G12)</f>
        <v>482929.80727092549</v>
      </c>
      <c r="H23" s="985">
        <f t="shared" si="19"/>
        <v>5156661.452472399</v>
      </c>
      <c r="I23" s="1023">
        <f>G23/'8.1'!C25</f>
        <v>0.10539213047156071</v>
      </c>
      <c r="J23" s="989">
        <f t="shared" si="2"/>
        <v>0.36722328167755014</v>
      </c>
      <c r="K23" s="403"/>
      <c r="L23" s="403"/>
      <c r="M23" s="1009">
        <f t="shared" si="3"/>
        <v>2019</v>
      </c>
      <c r="N23" s="1009">
        <f t="shared" si="4"/>
        <v>897735.19673649466</v>
      </c>
      <c r="O23" s="1010"/>
      <c r="P23" s="1010"/>
      <c r="Q23" s="1010"/>
      <c r="T23" s="686">
        <v>353219.41466530779</v>
      </c>
      <c r="U23" s="940"/>
      <c r="V23" s="1039"/>
      <c r="W23" s="1039"/>
      <c r="X23" s="940"/>
      <c r="Y23" s="413"/>
    </row>
    <row r="24" spans="1:28" ht="12" customHeight="1">
      <c r="A24" s="473" t="str">
        <f>'6.1'!A26</f>
        <v>II. pololetí</v>
      </c>
      <c r="B24" s="992">
        <f>B18</f>
        <v>794</v>
      </c>
      <c r="C24" s="992">
        <f t="shared" ref="C24:D24" si="20">SUM(C13:C18)</f>
        <v>120495.20507146673</v>
      </c>
      <c r="D24" s="992">
        <f t="shared" si="20"/>
        <v>1291866.2474772858</v>
      </c>
      <c r="E24" s="992">
        <f t="shared" ref="E24:F24" si="21">SUM(E13:E18)</f>
        <v>513374.49</v>
      </c>
      <c r="F24" s="1043">
        <f t="shared" si="21"/>
        <v>5491110.0768299997</v>
      </c>
      <c r="G24" s="1044">
        <f t="shared" ref="G24:H24" si="22">SUM(G13:G18)</f>
        <v>633869.69507146673</v>
      </c>
      <c r="H24" s="992">
        <f t="shared" si="22"/>
        <v>6782976.3243072852</v>
      </c>
      <c r="I24" s="1026">
        <f>G24/'8.1'!C26</f>
        <v>0.154151178454764</v>
      </c>
      <c r="J24" s="996">
        <f t="shared" si="2"/>
        <v>0.16409793056943631</v>
      </c>
      <c r="K24" s="403"/>
      <c r="L24" s="403"/>
      <c r="M24" s="1009">
        <f t="shared" si="3"/>
        <v>2020</v>
      </c>
      <c r="N24" s="1009">
        <f t="shared" si="4"/>
        <v>1116799.5023423922</v>
      </c>
      <c r="O24" s="1010"/>
      <c r="P24" s="1010"/>
      <c r="Q24" s="1010"/>
      <c r="T24" s="686">
        <v>544515.78207118681</v>
      </c>
      <c r="U24" s="940"/>
      <c r="V24" s="1039"/>
      <c r="W24" s="1039"/>
      <c r="X24" s="940"/>
      <c r="Y24" s="413"/>
    </row>
    <row r="25" spans="1:28" ht="12" customHeight="1">
      <c r="A25" s="156" t="str">
        <f>'6.1'!A27</f>
        <v>rok</v>
      </c>
      <c r="B25" s="157">
        <f>B18</f>
        <v>794</v>
      </c>
      <c r="C25" s="157">
        <f t="shared" ref="C25:D25" si="23">SUM(C7:C18)</f>
        <v>242611.36034239229</v>
      </c>
      <c r="D25" s="157">
        <f t="shared" si="23"/>
        <v>2596158.1499496847</v>
      </c>
      <c r="E25" s="157">
        <f t="shared" ref="E25:F25" si="24">SUM(E7:E18)</f>
        <v>874188.14199999988</v>
      </c>
      <c r="F25" s="170">
        <f t="shared" si="24"/>
        <v>9343479.6268300004</v>
      </c>
      <c r="G25" s="173">
        <f t="shared" ref="G25:H25" si="25">SUM(G7:G18)</f>
        <v>1116799.5023423922</v>
      </c>
      <c r="H25" s="157">
        <f t="shared" si="25"/>
        <v>11939637.776779683</v>
      </c>
      <c r="I25" s="164">
        <f>G25/'8.1'!C27</f>
        <v>0.12845311121005876</v>
      </c>
      <c r="J25" s="161">
        <f t="shared" si="2"/>
        <v>0.24401884475762381</v>
      </c>
      <c r="K25" s="403"/>
      <c r="L25" s="1774" t="s">
        <v>268</v>
      </c>
      <c r="M25" s="1774"/>
      <c r="N25" s="1774"/>
      <c r="O25" s="1774"/>
      <c r="P25" s="1774"/>
      <c r="Q25" s="1774"/>
      <c r="R25" s="1774"/>
      <c r="T25" s="686">
        <v>897735.19673649466</v>
      </c>
      <c r="U25" s="1038"/>
      <c r="V25" s="1039"/>
      <c r="W25" s="1039"/>
      <c r="X25" s="1038"/>
      <c r="Y25" s="413"/>
    </row>
    <row r="26" spans="1:28" ht="12" customHeight="1">
      <c r="A26" s="980"/>
      <c r="B26" s="980"/>
      <c r="C26" s="1033"/>
      <c r="D26" s="1033"/>
      <c r="E26" s="1033"/>
      <c r="F26" s="1033"/>
      <c r="G26" s="1033"/>
      <c r="H26" s="1033"/>
      <c r="I26" s="1041"/>
      <c r="J26" s="980"/>
      <c r="M26" s="695"/>
      <c r="N26" s="600" t="str">
        <f>B4</f>
        <v>Počet 
výroben</v>
      </c>
      <c r="T26" s="1036"/>
      <c r="V26" s="1039"/>
      <c r="W26" s="1039"/>
    </row>
    <row r="27" spans="1:28" ht="12" customHeight="1">
      <c r="A27" s="462">
        <v>2011</v>
      </c>
      <c r="B27" s="985">
        <v>392</v>
      </c>
      <c r="C27" s="985">
        <v>173373.55639986176</v>
      </c>
      <c r="D27" s="985">
        <v>1836390</v>
      </c>
      <c r="E27" s="985">
        <v>0</v>
      </c>
      <c r="F27" s="940">
        <v>0</v>
      </c>
      <c r="G27" s="1042">
        <v>173373.55639986176</v>
      </c>
      <c r="H27" s="985">
        <v>1836390</v>
      </c>
      <c r="I27" s="1023">
        <v>2.1251382046037635E-2</v>
      </c>
      <c r="J27" s="989">
        <v>0.75255041455259275</v>
      </c>
      <c r="K27" s="403"/>
      <c r="L27" s="959"/>
      <c r="M27" s="990">
        <f t="shared" ref="M27:M36" si="26">A27</f>
        <v>2011</v>
      </c>
      <c r="N27" s="991">
        <f t="shared" ref="N27:N36" si="27">B27</f>
        <v>392</v>
      </c>
      <c r="O27" s="959"/>
      <c r="P27" s="939"/>
      <c r="R27" s="959"/>
      <c r="T27" s="1036"/>
    </row>
    <row r="28" spans="1:28" ht="12" customHeight="1">
      <c r="A28" s="473">
        <v>2012</v>
      </c>
      <c r="B28" s="992">
        <v>443</v>
      </c>
      <c r="C28" s="992">
        <v>177206.47633018694</v>
      </c>
      <c r="D28" s="992">
        <v>1875100</v>
      </c>
      <c r="E28" s="992">
        <v>0</v>
      </c>
      <c r="F28" s="1043">
        <v>0</v>
      </c>
      <c r="G28" s="1044">
        <v>177206.47633018694</v>
      </c>
      <c r="H28" s="992">
        <v>1875100</v>
      </c>
      <c r="I28" s="1026">
        <v>2.1409261203301479E-2</v>
      </c>
      <c r="J28" s="996">
        <v>2.2107869330920855E-2</v>
      </c>
      <c r="K28" s="403"/>
      <c r="L28" s="959"/>
      <c r="M28" s="990">
        <f t="shared" si="26"/>
        <v>2012</v>
      </c>
      <c r="N28" s="991">
        <f t="shared" si="27"/>
        <v>443</v>
      </c>
      <c r="O28" s="959"/>
      <c r="P28" s="939"/>
      <c r="R28" s="959"/>
      <c r="T28" s="1036"/>
    </row>
    <row r="29" spans="1:28" ht="12" customHeight="1">
      <c r="A29" s="462">
        <v>2013</v>
      </c>
      <c r="B29" s="985">
        <v>496</v>
      </c>
      <c r="C29" s="985">
        <v>180531.829</v>
      </c>
      <c r="D29" s="985">
        <v>1921853.1050000002</v>
      </c>
      <c r="E29" s="985">
        <v>94068.171000000002</v>
      </c>
      <c r="F29" s="940">
        <v>1001206.0050000001</v>
      </c>
      <c r="G29" s="1042">
        <v>274600</v>
      </c>
      <c r="H29" s="985">
        <v>2923059.1100000003</v>
      </c>
      <c r="I29" s="1023">
        <v>3.7717605501401082E-2</v>
      </c>
      <c r="J29" s="989">
        <v>0.54960476437859274</v>
      </c>
      <c r="K29" s="403"/>
      <c r="L29" s="959"/>
      <c r="M29" s="990">
        <f t="shared" si="26"/>
        <v>2013</v>
      </c>
      <c r="N29" s="991">
        <f t="shared" si="27"/>
        <v>496</v>
      </c>
      <c r="O29" s="959"/>
      <c r="P29" s="939"/>
      <c r="R29" s="959"/>
      <c r="T29" s="1036"/>
    </row>
    <row r="30" spans="1:28" ht="12" customHeight="1">
      <c r="A30" s="473">
        <v>2014</v>
      </c>
      <c r="B30" s="992">
        <v>533</v>
      </c>
      <c r="C30" s="992">
        <v>170915.46299999999</v>
      </c>
      <c r="D30" s="992">
        <v>1817633.324</v>
      </c>
      <c r="E30" s="992">
        <v>33532.536999999997</v>
      </c>
      <c r="F30" s="1043">
        <v>356246.67599999998</v>
      </c>
      <c r="G30" s="1044">
        <v>204448</v>
      </c>
      <c r="H30" s="992">
        <v>2173880</v>
      </c>
      <c r="I30" s="1026">
        <v>2.6874303389369542E-2</v>
      </c>
      <c r="J30" s="996">
        <v>-0.25546977421704298</v>
      </c>
      <c r="K30" s="403"/>
      <c r="L30" s="959"/>
      <c r="M30" s="990">
        <f t="shared" si="26"/>
        <v>2014</v>
      </c>
      <c r="N30" s="991">
        <f t="shared" si="27"/>
        <v>533</v>
      </c>
      <c r="O30" s="959"/>
      <c r="P30" s="939"/>
      <c r="R30" s="959"/>
      <c r="T30" s="1036"/>
    </row>
    <row r="31" spans="1:28" ht="12" customHeight="1">
      <c r="A31" s="462">
        <v>2015</v>
      </c>
      <c r="B31" s="985">
        <v>597</v>
      </c>
      <c r="C31" s="985">
        <v>201008.93511913918</v>
      </c>
      <c r="D31" s="985">
        <v>2144645.9279999994</v>
      </c>
      <c r="E31" s="985">
        <v>104141.31299999999</v>
      </c>
      <c r="F31" s="940">
        <v>1108872.8419999999</v>
      </c>
      <c r="G31" s="1042">
        <v>305150.24811913917</v>
      </c>
      <c r="H31" s="985">
        <v>3253518.7699999996</v>
      </c>
      <c r="I31" s="1023">
        <v>3.696490444450478E-2</v>
      </c>
      <c r="J31" s="989">
        <v>0.49255677785617452</v>
      </c>
      <c r="K31" s="403"/>
      <c r="L31" s="959"/>
      <c r="M31" s="990">
        <f t="shared" si="26"/>
        <v>2015</v>
      </c>
      <c r="N31" s="991">
        <f t="shared" si="27"/>
        <v>597</v>
      </c>
      <c r="O31" s="959"/>
      <c r="P31" s="939"/>
      <c r="R31" s="959"/>
      <c r="T31" s="1036"/>
    </row>
    <row r="32" spans="1:28" ht="12" customHeight="1">
      <c r="A32" s="473">
        <v>2016</v>
      </c>
      <c r="B32" s="992">
        <v>625</v>
      </c>
      <c r="C32" s="992">
        <v>225060.32763635961</v>
      </c>
      <c r="D32" s="992">
        <v>2414977.6689999984</v>
      </c>
      <c r="E32" s="992">
        <v>336118.91200000001</v>
      </c>
      <c r="F32" s="1043">
        <v>3586762.0100000002</v>
      </c>
      <c r="G32" s="1044">
        <v>561179.23963635962</v>
      </c>
      <c r="H32" s="992">
        <v>6001739.6789999986</v>
      </c>
      <c r="I32" s="1026">
        <v>6.5808311299294778E-2</v>
      </c>
      <c r="J32" s="996">
        <v>0.83902599816094392</v>
      </c>
      <c r="K32" s="403"/>
      <c r="L32" s="959"/>
      <c r="M32" s="990">
        <f t="shared" si="26"/>
        <v>2016</v>
      </c>
      <c r="N32" s="991">
        <f t="shared" si="27"/>
        <v>625</v>
      </c>
      <c r="O32" s="959"/>
      <c r="P32" s="939"/>
      <c r="R32" s="959"/>
      <c r="T32" s="1036"/>
    </row>
    <row r="33" spans="1:21" ht="12" customHeight="1">
      <c r="A33" s="462">
        <v>2017</v>
      </c>
      <c r="B33" s="985">
        <v>681</v>
      </c>
      <c r="C33" s="985">
        <v>217598.1966993176</v>
      </c>
      <c r="D33" s="985">
        <v>2326124.0293510556</v>
      </c>
      <c r="E33" s="985">
        <v>316304.717</v>
      </c>
      <c r="F33" s="940">
        <v>3370964.2519999999</v>
      </c>
      <c r="G33" s="1042">
        <v>533902.91369931761</v>
      </c>
      <c r="H33" s="985">
        <v>5697088.2813510569</v>
      </c>
      <c r="I33" s="1023">
        <v>6.2609673820244335E-2</v>
      </c>
      <c r="J33" s="989">
        <v>-4.8605372420257184E-2</v>
      </c>
      <c r="K33" s="403"/>
      <c r="L33" s="959"/>
      <c r="M33" s="990">
        <f t="shared" si="26"/>
        <v>2017</v>
      </c>
      <c r="N33" s="991">
        <f t="shared" si="27"/>
        <v>681</v>
      </c>
      <c r="O33" s="959"/>
      <c r="P33" s="939"/>
      <c r="R33" s="959"/>
      <c r="T33" s="1036"/>
    </row>
    <row r="34" spans="1:21" ht="12" customHeight="1">
      <c r="A34" s="473">
        <v>2018</v>
      </c>
      <c r="B34" s="992">
        <v>688</v>
      </c>
      <c r="C34" s="992">
        <v>217342.08642198204</v>
      </c>
      <c r="D34" s="992">
        <v>2323019.1733113662</v>
      </c>
      <c r="E34" s="992">
        <v>326418.81100000005</v>
      </c>
      <c r="F34" s="1043">
        <v>3480481.2589999996</v>
      </c>
      <c r="G34" s="1044">
        <v>543760.89742198202</v>
      </c>
      <c r="H34" s="992">
        <v>5803500.4323113672</v>
      </c>
      <c r="I34" s="1026">
        <v>6.6452047327740391E-2</v>
      </c>
      <c r="J34" s="996">
        <v>1.8464000607077067E-2</v>
      </c>
      <c r="K34" s="403"/>
      <c r="L34" s="959"/>
      <c r="M34" s="990">
        <f t="shared" si="26"/>
        <v>2018</v>
      </c>
      <c r="N34" s="991">
        <f t="shared" si="27"/>
        <v>688</v>
      </c>
      <c r="O34" s="959"/>
      <c r="P34" s="939"/>
      <c r="R34" s="959"/>
      <c r="T34" s="1036"/>
      <c r="U34" s="1036"/>
    </row>
    <row r="35" spans="1:21" ht="12" customHeight="1">
      <c r="A35" s="462">
        <v>2019</v>
      </c>
      <c r="B35" s="985">
        <v>729</v>
      </c>
      <c r="C35" s="985">
        <v>223478.45273649468</v>
      </c>
      <c r="D35" s="985">
        <v>2393952.6861348059</v>
      </c>
      <c r="E35" s="985">
        <v>674256.74399999995</v>
      </c>
      <c r="F35" s="940">
        <v>7182498.8730000006</v>
      </c>
      <c r="G35" s="1042">
        <v>897735.19673649466</v>
      </c>
      <c r="H35" s="985">
        <v>9576451.5591348056</v>
      </c>
      <c r="I35" s="1023">
        <v>0.10481891826175913</v>
      </c>
      <c r="J35" s="989">
        <v>0.65097417080326248</v>
      </c>
      <c r="K35" s="403"/>
      <c r="L35" s="959"/>
      <c r="M35" s="990">
        <f t="shared" si="26"/>
        <v>2019</v>
      </c>
      <c r="N35" s="991">
        <f t="shared" si="27"/>
        <v>729</v>
      </c>
      <c r="O35" s="959"/>
      <c r="P35" s="939"/>
      <c r="R35" s="959"/>
      <c r="T35" s="1036"/>
      <c r="U35" s="1036"/>
    </row>
    <row r="36" spans="1:21" ht="12" customHeight="1">
      <c r="A36" s="473">
        <v>2020</v>
      </c>
      <c r="B36" s="992">
        <f>B25</f>
        <v>794</v>
      </c>
      <c r="C36" s="992">
        <f t="shared" ref="C36:H36" si="28">C25</f>
        <v>242611.36034239229</v>
      </c>
      <c r="D36" s="992">
        <f t="shared" si="28"/>
        <v>2596158.1499496847</v>
      </c>
      <c r="E36" s="992">
        <f t="shared" si="28"/>
        <v>874188.14199999988</v>
      </c>
      <c r="F36" s="1043">
        <f t="shared" si="28"/>
        <v>9343479.6268300004</v>
      </c>
      <c r="G36" s="1044">
        <f t="shared" si="28"/>
        <v>1116799.5023423922</v>
      </c>
      <c r="H36" s="992">
        <f t="shared" si="28"/>
        <v>11939637.776779683</v>
      </c>
      <c r="I36" s="1026">
        <f>G36/'8.1'!C38</f>
        <v>0.12845311121005876</v>
      </c>
      <c r="J36" s="996">
        <f>(G36-G35)/G35</f>
        <v>0.24401884475762381</v>
      </c>
      <c r="K36" s="403"/>
      <c r="L36" s="959"/>
      <c r="M36" s="990">
        <f t="shared" si="26"/>
        <v>2020</v>
      </c>
      <c r="N36" s="991">
        <f t="shared" si="27"/>
        <v>794</v>
      </c>
      <c r="O36" s="959"/>
      <c r="P36" s="939"/>
      <c r="R36" s="959"/>
      <c r="T36" s="1036"/>
      <c r="U36" s="1036"/>
    </row>
    <row r="37" spans="1:21" ht="12" customHeight="1">
      <c r="A37" s="1780" t="s">
        <v>540</v>
      </c>
      <c r="B37" s="1780"/>
      <c r="C37" s="1780"/>
      <c r="D37" s="1780"/>
      <c r="E37" s="1780"/>
      <c r="F37" s="1780"/>
      <c r="G37" s="1780"/>
      <c r="H37" s="1780"/>
      <c r="I37" s="1780"/>
      <c r="J37" s="1780"/>
      <c r="K37" s="1780"/>
      <c r="L37" s="1780"/>
      <c r="M37" s="1780"/>
      <c r="N37" s="1780"/>
      <c r="O37" s="1780"/>
      <c r="P37" s="1780"/>
      <c r="Q37" s="1780"/>
      <c r="R37" s="1780"/>
    </row>
    <row r="38" spans="1:21" ht="14.1" customHeight="1">
      <c r="A38" s="1780"/>
      <c r="B38" s="1780"/>
      <c r="C38" s="1780"/>
      <c r="D38" s="1780"/>
      <c r="E38" s="1780"/>
      <c r="F38" s="1780"/>
      <c r="G38" s="1780"/>
      <c r="H38" s="1780"/>
      <c r="I38" s="1780"/>
      <c r="J38" s="1780"/>
      <c r="K38" s="1780"/>
      <c r="L38" s="1780"/>
      <c r="M38" s="1780"/>
      <c r="N38" s="1780"/>
      <c r="O38" s="1780"/>
      <c r="P38" s="1780"/>
      <c r="Q38" s="1780"/>
      <c r="R38" s="1780"/>
    </row>
    <row r="39" spans="1:21" ht="14.1" customHeight="1">
      <c r="G39" s="1000"/>
      <c r="H39" s="1001"/>
    </row>
    <row r="40" spans="1:21" ht="14.1" customHeight="1">
      <c r="G40" s="1000"/>
      <c r="H40" s="695"/>
    </row>
    <row r="41" spans="1:21" ht="14.1" customHeight="1">
      <c r="J41" s="403"/>
    </row>
    <row r="42" spans="1:21" ht="14.1" customHeight="1"/>
    <row r="43" spans="1:21" ht="14.1" customHeight="1"/>
    <row r="44" spans="1:21" ht="14.1" customHeight="1"/>
    <row r="45" spans="1:21" ht="14.1" customHeight="1"/>
    <row r="46" spans="1:21" ht="14.1" customHeight="1"/>
    <row r="47" spans="1:21" ht="14.1" customHeight="1"/>
    <row r="48" spans="1:21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</sheetData>
  <mergeCells count="12">
    <mergeCell ref="A37:R38"/>
    <mergeCell ref="A1:R1"/>
    <mergeCell ref="A3:J3"/>
    <mergeCell ref="L13:R13"/>
    <mergeCell ref="L25:R25"/>
    <mergeCell ref="C5:D5"/>
    <mergeCell ref="E5:F5"/>
    <mergeCell ref="L3:R3"/>
    <mergeCell ref="B4:B6"/>
    <mergeCell ref="G5:H5"/>
    <mergeCell ref="I4:I6"/>
    <mergeCell ref="J4:J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List36"/>
  <dimension ref="A1:AE43"/>
  <sheetViews>
    <sheetView showGridLines="0" zoomScaleNormal="100" zoomScaleSheetLayoutView="100" workbookViewId="0">
      <selection sqref="A1:R1"/>
    </sheetView>
  </sheetViews>
  <sheetFormatPr defaultRowHeight="11.25"/>
  <cols>
    <col min="1" max="1" width="8.5703125" style="399" customWidth="1"/>
    <col min="2" max="4" width="6.7109375" style="399" customWidth="1"/>
    <col min="5" max="12" width="7.7109375" style="399" customWidth="1"/>
    <col min="13" max="18" width="8.28515625" style="399" customWidth="1"/>
    <col min="19" max="19" width="9.28515625" style="399" bestFit="1" customWidth="1"/>
    <col min="20" max="20" width="11.42578125" style="399" bestFit="1" customWidth="1"/>
    <col min="21" max="21" width="11.5703125" style="399" bestFit="1" customWidth="1"/>
    <col min="22" max="259" width="9.140625" style="399"/>
    <col min="260" max="272" width="10.7109375" style="399" customWidth="1"/>
    <col min="273" max="515" width="9.140625" style="399"/>
    <col min="516" max="528" width="10.7109375" style="399" customWidth="1"/>
    <col min="529" max="771" width="9.140625" style="399"/>
    <col min="772" max="784" width="10.7109375" style="399" customWidth="1"/>
    <col min="785" max="1027" width="9.140625" style="399"/>
    <col min="1028" max="1040" width="10.7109375" style="399" customWidth="1"/>
    <col min="1041" max="1283" width="9.140625" style="399"/>
    <col min="1284" max="1296" width="10.7109375" style="399" customWidth="1"/>
    <col min="1297" max="1539" width="9.140625" style="399"/>
    <col min="1540" max="1552" width="10.7109375" style="399" customWidth="1"/>
    <col min="1553" max="1795" width="9.140625" style="399"/>
    <col min="1796" max="1808" width="10.7109375" style="399" customWidth="1"/>
    <col min="1809" max="2051" width="9.140625" style="399"/>
    <col min="2052" max="2064" width="10.7109375" style="399" customWidth="1"/>
    <col min="2065" max="2307" width="9.140625" style="399"/>
    <col min="2308" max="2320" width="10.7109375" style="399" customWidth="1"/>
    <col min="2321" max="2563" width="9.140625" style="399"/>
    <col min="2564" max="2576" width="10.7109375" style="399" customWidth="1"/>
    <col min="2577" max="2819" width="9.140625" style="399"/>
    <col min="2820" max="2832" width="10.7109375" style="399" customWidth="1"/>
    <col min="2833" max="3075" width="9.140625" style="399"/>
    <col min="3076" max="3088" width="10.7109375" style="399" customWidth="1"/>
    <col min="3089" max="3331" width="9.140625" style="399"/>
    <col min="3332" max="3344" width="10.7109375" style="399" customWidth="1"/>
    <col min="3345" max="3587" width="9.140625" style="399"/>
    <col min="3588" max="3600" width="10.7109375" style="399" customWidth="1"/>
    <col min="3601" max="3843" width="9.140625" style="399"/>
    <col min="3844" max="3856" width="10.7109375" style="399" customWidth="1"/>
    <col min="3857" max="4099" width="9.140625" style="399"/>
    <col min="4100" max="4112" width="10.7109375" style="399" customWidth="1"/>
    <col min="4113" max="4355" width="9.140625" style="399"/>
    <col min="4356" max="4368" width="10.7109375" style="399" customWidth="1"/>
    <col min="4369" max="4611" width="9.140625" style="399"/>
    <col min="4612" max="4624" width="10.7109375" style="399" customWidth="1"/>
    <col min="4625" max="4867" width="9.140625" style="399"/>
    <col min="4868" max="4880" width="10.7109375" style="399" customWidth="1"/>
    <col min="4881" max="5123" width="9.140625" style="399"/>
    <col min="5124" max="5136" width="10.7109375" style="399" customWidth="1"/>
    <col min="5137" max="5379" width="9.140625" style="399"/>
    <col min="5380" max="5392" width="10.7109375" style="399" customWidth="1"/>
    <col min="5393" max="5635" width="9.140625" style="399"/>
    <col min="5636" max="5648" width="10.7109375" style="399" customWidth="1"/>
    <col min="5649" max="5891" width="9.140625" style="399"/>
    <col min="5892" max="5904" width="10.7109375" style="399" customWidth="1"/>
    <col min="5905" max="6147" width="9.140625" style="399"/>
    <col min="6148" max="6160" width="10.7109375" style="399" customWidth="1"/>
    <col min="6161" max="6403" width="9.140625" style="399"/>
    <col min="6404" max="6416" width="10.7109375" style="399" customWidth="1"/>
    <col min="6417" max="6659" width="9.140625" style="399"/>
    <col min="6660" max="6672" width="10.7109375" style="399" customWidth="1"/>
    <col min="6673" max="6915" width="9.140625" style="399"/>
    <col min="6916" max="6928" width="10.7109375" style="399" customWidth="1"/>
    <col min="6929" max="7171" width="9.140625" style="399"/>
    <col min="7172" max="7184" width="10.7109375" style="399" customWidth="1"/>
    <col min="7185" max="7427" width="9.140625" style="399"/>
    <col min="7428" max="7440" width="10.7109375" style="399" customWidth="1"/>
    <col min="7441" max="7683" width="9.140625" style="399"/>
    <col min="7684" max="7696" width="10.7109375" style="399" customWidth="1"/>
    <col min="7697" max="7939" width="9.140625" style="399"/>
    <col min="7940" max="7952" width="10.7109375" style="399" customWidth="1"/>
    <col min="7953" max="8195" width="9.140625" style="399"/>
    <col min="8196" max="8208" width="10.7109375" style="399" customWidth="1"/>
    <col min="8209" max="8451" width="9.140625" style="399"/>
    <col min="8452" max="8464" width="10.7109375" style="399" customWidth="1"/>
    <col min="8465" max="8707" width="9.140625" style="399"/>
    <col min="8708" max="8720" width="10.7109375" style="399" customWidth="1"/>
    <col min="8721" max="8963" width="9.140625" style="399"/>
    <col min="8964" max="8976" width="10.7109375" style="399" customWidth="1"/>
    <col min="8977" max="9219" width="9.140625" style="399"/>
    <col min="9220" max="9232" width="10.7109375" style="399" customWidth="1"/>
    <col min="9233" max="9475" width="9.140625" style="399"/>
    <col min="9476" max="9488" width="10.7109375" style="399" customWidth="1"/>
    <col min="9489" max="9731" width="9.140625" style="399"/>
    <col min="9732" max="9744" width="10.7109375" style="399" customWidth="1"/>
    <col min="9745" max="9987" width="9.140625" style="399"/>
    <col min="9988" max="10000" width="10.7109375" style="399" customWidth="1"/>
    <col min="10001" max="10243" width="9.140625" style="399"/>
    <col min="10244" max="10256" width="10.7109375" style="399" customWidth="1"/>
    <col min="10257" max="10499" width="9.140625" style="399"/>
    <col min="10500" max="10512" width="10.7109375" style="399" customWidth="1"/>
    <col min="10513" max="10755" width="9.140625" style="399"/>
    <col min="10756" max="10768" width="10.7109375" style="399" customWidth="1"/>
    <col min="10769" max="11011" width="9.140625" style="399"/>
    <col min="11012" max="11024" width="10.7109375" style="399" customWidth="1"/>
    <col min="11025" max="11267" width="9.140625" style="399"/>
    <col min="11268" max="11280" width="10.7109375" style="399" customWidth="1"/>
    <col min="11281" max="11523" width="9.140625" style="399"/>
    <col min="11524" max="11536" width="10.7109375" style="399" customWidth="1"/>
    <col min="11537" max="11779" width="9.140625" style="399"/>
    <col min="11780" max="11792" width="10.7109375" style="399" customWidth="1"/>
    <col min="11793" max="12035" width="9.140625" style="399"/>
    <col min="12036" max="12048" width="10.7109375" style="399" customWidth="1"/>
    <col min="12049" max="12291" width="9.140625" style="399"/>
    <col min="12292" max="12304" width="10.7109375" style="399" customWidth="1"/>
    <col min="12305" max="12547" width="9.140625" style="399"/>
    <col min="12548" max="12560" width="10.7109375" style="399" customWidth="1"/>
    <col min="12561" max="12803" width="9.140625" style="399"/>
    <col min="12804" max="12816" width="10.7109375" style="399" customWidth="1"/>
    <col min="12817" max="13059" width="9.140625" style="399"/>
    <col min="13060" max="13072" width="10.7109375" style="399" customWidth="1"/>
    <col min="13073" max="13315" width="9.140625" style="399"/>
    <col min="13316" max="13328" width="10.7109375" style="399" customWidth="1"/>
    <col min="13329" max="13571" width="9.140625" style="399"/>
    <col min="13572" max="13584" width="10.7109375" style="399" customWidth="1"/>
    <col min="13585" max="13827" width="9.140625" style="399"/>
    <col min="13828" max="13840" width="10.7109375" style="399" customWidth="1"/>
    <col min="13841" max="14083" width="9.140625" style="399"/>
    <col min="14084" max="14096" width="10.7109375" style="399" customWidth="1"/>
    <col min="14097" max="14339" width="9.140625" style="399"/>
    <col min="14340" max="14352" width="10.7109375" style="399" customWidth="1"/>
    <col min="14353" max="14595" width="9.140625" style="399"/>
    <col min="14596" max="14608" width="10.7109375" style="399" customWidth="1"/>
    <col min="14609" max="14851" width="9.140625" style="399"/>
    <col min="14852" max="14864" width="10.7109375" style="399" customWidth="1"/>
    <col min="14865" max="15107" width="9.140625" style="399"/>
    <col min="15108" max="15120" width="10.7109375" style="399" customWidth="1"/>
    <col min="15121" max="15363" width="9.140625" style="399"/>
    <col min="15364" max="15376" width="10.7109375" style="399" customWidth="1"/>
    <col min="15377" max="15619" width="9.140625" style="399"/>
    <col min="15620" max="15632" width="10.7109375" style="399" customWidth="1"/>
    <col min="15633" max="15875" width="9.140625" style="399"/>
    <col min="15876" max="15888" width="10.7109375" style="399" customWidth="1"/>
    <col min="15889" max="16131" width="9.140625" style="399"/>
    <col min="16132" max="16144" width="10.7109375" style="399" customWidth="1"/>
    <col min="16145" max="16384" width="9.140625" style="399"/>
  </cols>
  <sheetData>
    <row r="1" spans="1:31" ht="18" customHeight="1">
      <c r="A1" s="1590" t="s">
        <v>462</v>
      </c>
      <c r="B1" s="1590"/>
      <c r="C1" s="1590"/>
      <c r="D1" s="1590"/>
      <c r="E1" s="1590"/>
      <c r="F1" s="1590"/>
      <c r="G1" s="1590"/>
      <c r="H1" s="1590"/>
      <c r="I1" s="1590"/>
      <c r="J1" s="1590"/>
      <c r="K1" s="1590"/>
      <c r="L1" s="1590"/>
      <c r="M1" s="1590"/>
      <c r="N1" s="1590"/>
      <c r="O1" s="1590"/>
      <c r="P1" s="1590"/>
      <c r="Q1" s="1590"/>
      <c r="R1" s="1590"/>
    </row>
    <row r="2" spans="1:31" ht="5.0999999999999996" customHeight="1">
      <c r="A2" s="435"/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6"/>
      <c r="M2" s="435"/>
      <c r="N2" s="435"/>
      <c r="O2" s="435"/>
      <c r="P2" s="435"/>
      <c r="Q2" s="435"/>
      <c r="R2" s="435"/>
    </row>
    <row r="3" spans="1:31" ht="15" customHeight="1">
      <c r="A3" s="1791">
        <v>2020</v>
      </c>
      <c r="B3" s="1792"/>
      <c r="C3" s="1792"/>
      <c r="D3" s="1792"/>
      <c r="E3" s="1792"/>
      <c r="F3" s="1792"/>
      <c r="G3" s="1792"/>
      <c r="H3" s="1792"/>
      <c r="I3" s="1792"/>
      <c r="J3" s="1792"/>
      <c r="K3" s="1792"/>
      <c r="L3" s="1792"/>
      <c r="M3" s="1792"/>
      <c r="N3" s="1792"/>
      <c r="O3" s="1792"/>
      <c r="P3" s="1792"/>
      <c r="Q3" s="1792"/>
      <c r="R3" s="1793"/>
    </row>
    <row r="4" spans="1:31" ht="15" customHeight="1">
      <c r="A4" s="42"/>
      <c r="B4" s="1794" t="s">
        <v>290</v>
      </c>
      <c r="C4" s="1794"/>
      <c r="D4" s="1794"/>
      <c r="E4" s="1794"/>
      <c r="F4" s="1795"/>
      <c r="G4" s="1786" t="s">
        <v>413</v>
      </c>
      <c r="H4" s="1787"/>
      <c r="I4" s="1787"/>
      <c r="J4" s="1787"/>
      <c r="K4" s="1787"/>
      <c r="L4" s="1787"/>
      <c r="M4" s="1787"/>
      <c r="N4" s="1787"/>
      <c r="O4" s="1787"/>
      <c r="P4" s="1787"/>
      <c r="Q4" s="1787"/>
      <c r="R4" s="1788"/>
    </row>
    <row r="5" spans="1:31" ht="15" customHeight="1">
      <c r="A5" s="178"/>
      <c r="B5" s="1796"/>
      <c r="C5" s="1796"/>
      <c r="D5" s="1796"/>
      <c r="E5" s="1796"/>
      <c r="F5" s="1797"/>
      <c r="G5" s="1789" t="s">
        <v>397</v>
      </c>
      <c r="H5" s="1789"/>
      <c r="I5" s="1789"/>
      <c r="J5" s="1789"/>
      <c r="K5" s="1789"/>
      <c r="L5" s="1790"/>
      <c r="M5" s="1595" t="s">
        <v>3</v>
      </c>
      <c r="N5" s="1595"/>
      <c r="O5" s="1595"/>
      <c r="P5" s="1595"/>
      <c r="Q5" s="1595"/>
      <c r="R5" s="1585"/>
    </row>
    <row r="6" spans="1:31" ht="15" customHeight="1">
      <c r="A6" s="179" t="str">
        <f>'6.1'!A8</f>
        <v>Období</v>
      </c>
      <c r="B6" s="174" t="s">
        <v>4</v>
      </c>
      <c r="C6" s="174" t="s">
        <v>5</v>
      </c>
      <c r="D6" s="174" t="s">
        <v>6</v>
      </c>
      <c r="E6" s="174" t="s">
        <v>7</v>
      </c>
      <c r="F6" s="182" t="s">
        <v>8</v>
      </c>
      <c r="G6" s="174" t="s">
        <v>4</v>
      </c>
      <c r="H6" s="174" t="s">
        <v>5</v>
      </c>
      <c r="I6" s="174" t="s">
        <v>6</v>
      </c>
      <c r="J6" s="175" t="s">
        <v>7</v>
      </c>
      <c r="K6" s="180" t="s">
        <v>68</v>
      </c>
      <c r="L6" s="182" t="s">
        <v>8</v>
      </c>
      <c r="M6" s="174" t="s">
        <v>4</v>
      </c>
      <c r="N6" s="174" t="s">
        <v>5</v>
      </c>
      <c r="O6" s="174" t="s">
        <v>6</v>
      </c>
      <c r="P6" s="175" t="s">
        <v>7</v>
      </c>
      <c r="Q6" s="180" t="s">
        <v>68</v>
      </c>
      <c r="R6" s="185" t="s">
        <v>8</v>
      </c>
    </row>
    <row r="7" spans="1:31" ht="12.95" customHeight="1">
      <c r="A7" s="406" t="str">
        <f>'6.1'!A9</f>
        <v>leden</v>
      </c>
      <c r="B7" s="940">
        <f>'8.2'!B7</f>
        <v>1611</v>
      </c>
      <c r="C7" s="940">
        <f>'8.3'!B7</f>
        <v>6787</v>
      </c>
      <c r="D7" s="1050">
        <f>'8.4'!B7</f>
        <v>206362</v>
      </c>
      <c r="E7" s="1050">
        <f>'8.5'!B7</f>
        <v>2618867</v>
      </c>
      <c r="F7" s="1051">
        <f t="shared" ref="F7:F18" si="0">SUM(B7:E7)</f>
        <v>2833627</v>
      </c>
      <c r="G7" s="940">
        <f>'8.2'!C7</f>
        <v>459290.43916863576</v>
      </c>
      <c r="H7" s="940">
        <f>'8.3'!C7</f>
        <v>125886.70626186382</v>
      </c>
      <c r="I7" s="1050">
        <f>'8.4'!C7</f>
        <v>216011.48761225402</v>
      </c>
      <c r="J7" s="1052">
        <f>'8.5'!C7</f>
        <v>398803.83835636597</v>
      </c>
      <c r="K7" s="1053">
        <v>16739.653053979539</v>
      </c>
      <c r="L7" s="1051">
        <f t="shared" ref="L7:L18" si="1">SUM(G7:K7)</f>
        <v>1216732.1244530992</v>
      </c>
      <c r="M7" s="940">
        <f>'8.2'!D7</f>
        <v>4898041.5435770014</v>
      </c>
      <c r="N7" s="940">
        <f>'8.3'!D7</f>
        <v>1342475.9862899997</v>
      </c>
      <c r="O7" s="1050">
        <f>'8.4'!D7</f>
        <v>2303681.4345500013</v>
      </c>
      <c r="P7" s="1052">
        <f>'8.5'!D7</f>
        <v>4253128.6641999995</v>
      </c>
      <c r="Q7" s="1053">
        <v>178527.00508158907</v>
      </c>
      <c r="R7" s="1054">
        <f t="shared" ref="R7:R18" si="2">SUM(M7:Q7)</f>
        <v>12975854.633698592</v>
      </c>
      <c r="S7" s="1064"/>
      <c r="T7" s="1065"/>
      <c r="U7" s="413"/>
      <c r="V7" s="1061"/>
      <c r="W7" s="1066"/>
      <c r="X7" s="1066"/>
      <c r="Z7" s="413"/>
      <c r="AB7" s="413"/>
      <c r="AC7" s="413"/>
    </row>
    <row r="8" spans="1:31" ht="12.95" customHeight="1">
      <c r="A8" s="414" t="str">
        <f>'6.1'!A10</f>
        <v>únor</v>
      </c>
      <c r="B8" s="940">
        <f>'8.2'!B8</f>
        <v>1609</v>
      </c>
      <c r="C8" s="940">
        <f>'8.3'!B8</f>
        <v>6777</v>
      </c>
      <c r="D8" s="1050">
        <f>'8.4'!B8</f>
        <v>206433</v>
      </c>
      <c r="E8" s="1050">
        <f>'8.5'!B8</f>
        <v>2617665</v>
      </c>
      <c r="F8" s="1067">
        <f t="shared" si="0"/>
        <v>2832484</v>
      </c>
      <c r="G8" s="940">
        <f>'8.2'!C8</f>
        <v>389751.77173847542</v>
      </c>
      <c r="H8" s="940">
        <f>'8.3'!C8</f>
        <v>99389.408278500967</v>
      </c>
      <c r="I8" s="1050">
        <f>'8.4'!C8</f>
        <v>162807.98502294839</v>
      </c>
      <c r="J8" s="1068">
        <f>'8.5'!C8</f>
        <v>308216.32022621948</v>
      </c>
      <c r="K8" s="1053">
        <v>15375.774621056358</v>
      </c>
      <c r="L8" s="1067">
        <f t="shared" si="1"/>
        <v>975541.25988720066</v>
      </c>
      <c r="M8" s="940">
        <f>'8.2'!D8</f>
        <v>4156927.4679720006</v>
      </c>
      <c r="N8" s="940">
        <f>'8.3'!D8</f>
        <v>1060035.4280799998</v>
      </c>
      <c r="O8" s="1050">
        <f>'8.4'!D8</f>
        <v>1736492.8709800008</v>
      </c>
      <c r="P8" s="1068">
        <f>'8.5'!D8</f>
        <v>3287379.13943</v>
      </c>
      <c r="Q8" s="1053">
        <v>163970.75077099999</v>
      </c>
      <c r="R8" s="1069">
        <f t="shared" si="2"/>
        <v>10404805.657233</v>
      </c>
      <c r="S8" s="412"/>
      <c r="T8" s="413"/>
      <c r="U8" s="413"/>
      <c r="V8" s="1061"/>
      <c r="W8" s="1066"/>
      <c r="X8" s="1066"/>
      <c r="Z8" s="413"/>
      <c r="AB8" s="413"/>
      <c r="AC8" s="413"/>
    </row>
    <row r="9" spans="1:31" ht="12.95" customHeight="1">
      <c r="A9" s="418" t="str">
        <f>'6.1'!A11</f>
        <v>březen</v>
      </c>
      <c r="B9" s="1055">
        <f>'8.2'!B9</f>
        <v>1599</v>
      </c>
      <c r="C9" s="1055">
        <f>'8.3'!B9</f>
        <v>6675</v>
      </c>
      <c r="D9" s="1056">
        <f>'8.4'!B9</f>
        <v>206422</v>
      </c>
      <c r="E9" s="1056">
        <f>'8.5'!B9</f>
        <v>2616766</v>
      </c>
      <c r="F9" s="1057">
        <f t="shared" si="0"/>
        <v>2831462</v>
      </c>
      <c r="G9" s="1055">
        <f>'8.2'!C9</f>
        <v>381906.30234116694</v>
      </c>
      <c r="H9" s="1055">
        <f>'8.3'!C9</f>
        <v>92594.240813680211</v>
      </c>
      <c r="I9" s="1056">
        <f>'8.4'!C9</f>
        <v>152461.65449460311</v>
      </c>
      <c r="J9" s="1058">
        <f>'8.5'!C9</f>
        <v>276880.51365224295</v>
      </c>
      <c r="K9" s="1059">
        <v>15294.086924904204</v>
      </c>
      <c r="L9" s="1057">
        <f t="shared" si="1"/>
        <v>919136.79822659749</v>
      </c>
      <c r="M9" s="1055">
        <f>'8.2'!D9</f>
        <v>4073502.0202859999</v>
      </c>
      <c r="N9" s="1055">
        <f>'8.3'!D9</f>
        <v>987698.36471999995</v>
      </c>
      <c r="O9" s="1056">
        <f>'8.4'!D9</f>
        <v>1626350.1889193198</v>
      </c>
      <c r="P9" s="1058">
        <f>'8.5'!D9</f>
        <v>2953614.6544327009</v>
      </c>
      <c r="Q9" s="1059">
        <v>163379.42770399994</v>
      </c>
      <c r="R9" s="1060">
        <f t="shared" si="2"/>
        <v>9804544.65606202</v>
      </c>
      <c r="S9" s="1070"/>
      <c r="T9" s="413"/>
      <c r="U9" s="413"/>
      <c r="V9" s="1061"/>
      <c r="W9" s="1066"/>
      <c r="X9" s="1066"/>
      <c r="Z9" s="413"/>
      <c r="AB9" s="413"/>
      <c r="AC9" s="413"/>
    </row>
    <row r="10" spans="1:31" ht="12.95" customHeight="1">
      <c r="A10" s="406" t="str">
        <f>'6.1'!A12</f>
        <v>duben</v>
      </c>
      <c r="B10" s="940">
        <f>'8.2'!B10</f>
        <v>1602</v>
      </c>
      <c r="C10" s="940">
        <f>'8.3'!B10</f>
        <v>6678</v>
      </c>
      <c r="D10" s="1050">
        <f>'8.4'!B10</f>
        <v>206383</v>
      </c>
      <c r="E10" s="1050">
        <f>'8.5'!B10</f>
        <v>2615736</v>
      </c>
      <c r="F10" s="1051">
        <f t="shared" si="0"/>
        <v>2830399</v>
      </c>
      <c r="G10" s="940">
        <f>'8.2'!C10</f>
        <v>279676.37725276989</v>
      </c>
      <c r="H10" s="940">
        <f>'8.3'!C10</f>
        <v>56020.538123114355</v>
      </c>
      <c r="I10" s="1050">
        <f>'8.4'!C10</f>
        <v>79523.344359280047</v>
      </c>
      <c r="J10" s="1052">
        <f>'8.5'!C10</f>
        <v>148365.15308795427</v>
      </c>
      <c r="K10" s="1053">
        <v>11392.499975987721</v>
      </c>
      <c r="L10" s="1051">
        <f t="shared" si="1"/>
        <v>574977.91279910633</v>
      </c>
      <c r="M10" s="940">
        <f>'8.2'!D10</f>
        <v>2986128.3852419998</v>
      </c>
      <c r="N10" s="940">
        <f>'8.3'!D10</f>
        <v>598103.41587999975</v>
      </c>
      <c r="O10" s="1050">
        <f>'8.4'!D10</f>
        <v>849058.37219705014</v>
      </c>
      <c r="P10" s="1052">
        <f>'8.5'!D10</f>
        <v>1584189.2479389487</v>
      </c>
      <c r="Q10" s="1053">
        <v>121814.40689900001</v>
      </c>
      <c r="R10" s="1054">
        <f t="shared" si="2"/>
        <v>6139293.8281569974</v>
      </c>
      <c r="S10" s="412"/>
      <c r="T10" s="686">
        <v>3650037.5800403813</v>
      </c>
      <c r="U10" s="686">
        <v>38677391.023540005</v>
      </c>
      <c r="V10" s="686">
        <v>881003.7517394172</v>
      </c>
      <c r="W10" s="686">
        <v>9332808.2508700006</v>
      </c>
      <c r="X10" s="686">
        <v>1365455.5156325032</v>
      </c>
      <c r="Y10" s="686">
        <v>14465257.677185934</v>
      </c>
      <c r="Z10" s="686">
        <v>2905522.696831625</v>
      </c>
      <c r="AA10" s="686">
        <v>30785671.772283606</v>
      </c>
      <c r="AB10" s="686">
        <v>177180.45575607382</v>
      </c>
      <c r="AC10" s="686">
        <v>1877271.2761204541</v>
      </c>
      <c r="AD10" s="686">
        <v>8979200</v>
      </c>
      <c r="AE10" s="686">
        <v>95138400</v>
      </c>
    </row>
    <row r="11" spans="1:31" ht="12.95" customHeight="1">
      <c r="A11" s="414" t="str">
        <f>'6.1'!A13</f>
        <v>květen</v>
      </c>
      <c r="B11" s="940">
        <f>'8.2'!B11</f>
        <v>1599</v>
      </c>
      <c r="C11" s="940">
        <f>'8.3'!B11</f>
        <v>6678</v>
      </c>
      <c r="D11" s="1050">
        <f>'8.4'!B11</f>
        <v>206191</v>
      </c>
      <c r="E11" s="1050">
        <f>'8.5'!B11</f>
        <v>2614261</v>
      </c>
      <c r="F11" s="1067">
        <f t="shared" si="0"/>
        <v>2828729</v>
      </c>
      <c r="G11" s="940">
        <f>'8.2'!C11</f>
        <v>274819.66430698894</v>
      </c>
      <c r="H11" s="940">
        <f>'8.3'!C11</f>
        <v>46072.412470874151</v>
      </c>
      <c r="I11" s="1050">
        <f>'8.4'!C11</f>
        <v>54535.153339880431</v>
      </c>
      <c r="J11" s="1068">
        <f>'8.5'!C11</f>
        <v>104951.75351319682</v>
      </c>
      <c r="K11" s="1053">
        <v>11966.024682131319</v>
      </c>
      <c r="L11" s="1067">
        <f t="shared" si="1"/>
        <v>492345.00831307162</v>
      </c>
      <c r="M11" s="940">
        <f>'8.2'!D11</f>
        <v>2935336.1545949997</v>
      </c>
      <c r="N11" s="940">
        <f>'8.3'!D11</f>
        <v>492135.61017000006</v>
      </c>
      <c r="O11" s="1050">
        <f>'8.4'!D11</f>
        <v>582529.38576302759</v>
      </c>
      <c r="P11" s="1068">
        <f>'8.5'!D11</f>
        <v>1121163.597482983</v>
      </c>
      <c r="Q11" s="1053">
        <v>127952.95073500001</v>
      </c>
      <c r="R11" s="1069">
        <f t="shared" si="2"/>
        <v>5259117.6987460107</v>
      </c>
      <c r="S11" s="412"/>
      <c r="T11" s="686">
        <v>3544517.7146528307</v>
      </c>
      <c r="U11" s="686">
        <v>37545675.106721006</v>
      </c>
      <c r="V11" s="686">
        <v>782883.88973771583</v>
      </c>
      <c r="W11" s="686">
        <v>8290204.7356210006</v>
      </c>
      <c r="X11" s="686">
        <v>1159817.3896996931</v>
      </c>
      <c r="Y11" s="686">
        <v>12283073.733192515</v>
      </c>
      <c r="Z11" s="686">
        <v>2443944.6972930189</v>
      </c>
      <c r="AA11" s="686">
        <v>25889047.704155978</v>
      </c>
      <c r="AB11" s="686">
        <v>154636.30861674156</v>
      </c>
      <c r="AC11" s="686">
        <v>1637598.7203094959</v>
      </c>
      <c r="AD11" s="686">
        <v>8085800</v>
      </c>
      <c r="AE11" s="686">
        <v>85645600</v>
      </c>
    </row>
    <row r="12" spans="1:31" ht="12.95" customHeight="1">
      <c r="A12" s="418" t="str">
        <f>'6.1'!A14</f>
        <v>červen</v>
      </c>
      <c r="B12" s="1055">
        <f>'8.2'!B12</f>
        <v>1597</v>
      </c>
      <c r="C12" s="1055">
        <f>'8.3'!B12</f>
        <v>6692</v>
      </c>
      <c r="D12" s="1056">
        <f>'8.4'!B12</f>
        <v>206344</v>
      </c>
      <c r="E12" s="1056">
        <f>'8.5'!B12</f>
        <v>2614120</v>
      </c>
      <c r="F12" s="1057">
        <f t="shared" si="0"/>
        <v>2828753</v>
      </c>
      <c r="G12" s="1055">
        <f>'8.2'!C12</f>
        <v>287238.18036333832</v>
      </c>
      <c r="H12" s="1055">
        <f>'8.3'!C12</f>
        <v>33474.272674265761</v>
      </c>
      <c r="I12" s="1056">
        <f>'8.4'!C12</f>
        <v>25939.850796226641</v>
      </c>
      <c r="J12" s="1058">
        <f>'8.5'!C12</f>
        <v>46754.639118127052</v>
      </c>
      <c r="K12" s="1059">
        <v>10078.806998087055</v>
      </c>
      <c r="L12" s="1057">
        <f t="shared" si="1"/>
        <v>403485.74995004485</v>
      </c>
      <c r="M12" s="1055">
        <f>'8.2'!D12</f>
        <v>3076221.9417680004</v>
      </c>
      <c r="N12" s="1055">
        <f>'8.3'!D12</f>
        <v>358481.24330399995</v>
      </c>
      <c r="O12" s="1056">
        <f>'8.4'!D12</f>
        <v>277794.74767681374</v>
      </c>
      <c r="P12" s="1058">
        <f>'8.5'!D12</f>
        <v>500744.73537316726</v>
      </c>
      <c r="Q12" s="1059">
        <v>108241.09503999997</v>
      </c>
      <c r="R12" s="1060">
        <f t="shared" si="2"/>
        <v>4321483.7631619815</v>
      </c>
      <c r="S12" s="412"/>
      <c r="T12" s="686">
        <v>3542741.3316356624</v>
      </c>
      <c r="U12" s="686">
        <v>37484925.936778106</v>
      </c>
      <c r="V12" s="686">
        <v>801433.25080113055</v>
      </c>
      <c r="W12" s="686">
        <v>8478185.6781380028</v>
      </c>
      <c r="X12" s="686">
        <v>1196669.5217189353</v>
      </c>
      <c r="Y12" s="686">
        <v>12661480.467877559</v>
      </c>
      <c r="Z12" s="686">
        <v>2468975.0847144169</v>
      </c>
      <c r="AA12" s="686">
        <v>26130960.325314149</v>
      </c>
      <c r="AB12" s="686">
        <v>148405.8161801789</v>
      </c>
      <c r="AC12" s="686">
        <v>1570229.9434706718</v>
      </c>
      <c r="AD12" s="686">
        <v>8158225.0050503239</v>
      </c>
      <c r="AE12" s="686">
        <v>86325782.351578489</v>
      </c>
    </row>
    <row r="13" spans="1:31" ht="12.95" customHeight="1">
      <c r="A13" s="406" t="str">
        <f>'6.1'!A15</f>
        <v>červenec</v>
      </c>
      <c r="B13" s="940">
        <f>'8.2'!B13</f>
        <v>1594</v>
      </c>
      <c r="C13" s="940">
        <f>'8.3'!B13</f>
        <v>6691</v>
      </c>
      <c r="D13" s="1050">
        <f>'8.4'!B13</f>
        <v>206041</v>
      </c>
      <c r="E13" s="1050">
        <f>'8.5'!B13</f>
        <v>2613765</v>
      </c>
      <c r="F13" s="1051">
        <f t="shared" si="0"/>
        <v>2828091</v>
      </c>
      <c r="G13" s="940">
        <f>'8.2'!C13</f>
        <v>319499.70437384298</v>
      </c>
      <c r="H13" s="940">
        <f>'8.3'!C13</f>
        <v>30718.842689524205</v>
      </c>
      <c r="I13" s="1050">
        <f>'8.4'!C13</f>
        <v>19989.483736453283</v>
      </c>
      <c r="J13" s="1052">
        <f>'8.5'!C13</f>
        <v>35151.107072838109</v>
      </c>
      <c r="K13" s="1053">
        <v>8827.7962881535932</v>
      </c>
      <c r="L13" s="1051">
        <f t="shared" si="1"/>
        <v>414186.93416081218</v>
      </c>
      <c r="M13" s="940">
        <f>'8.2'!D13</f>
        <v>3420989.0769279995</v>
      </c>
      <c r="N13" s="940">
        <f>'8.3'!D13</f>
        <v>328940.23682999995</v>
      </c>
      <c r="O13" s="1050">
        <f>'8.4'!D13</f>
        <v>214033.30104677647</v>
      </c>
      <c r="P13" s="1052">
        <f>'8.5'!D13</f>
        <v>376422.1667752373</v>
      </c>
      <c r="Q13" s="1053">
        <v>94142.083128000042</v>
      </c>
      <c r="R13" s="1054">
        <f t="shared" si="2"/>
        <v>4434526.8647080129</v>
      </c>
      <c r="S13" s="412"/>
      <c r="T13" s="686">
        <v>3627323.0662095109</v>
      </c>
      <c r="U13" s="686">
        <v>38572429.434018999</v>
      </c>
      <c r="V13" s="686">
        <v>819144.45046701445</v>
      </c>
      <c r="W13" s="686">
        <v>8704030.6067480016</v>
      </c>
      <c r="X13" s="686">
        <v>1204242.4930758923</v>
      </c>
      <c r="Y13" s="686">
        <v>12790786.275041422</v>
      </c>
      <c r="Z13" s="686">
        <v>2473738.6571432869</v>
      </c>
      <c r="AA13" s="686">
        <v>26279114.664131485</v>
      </c>
      <c r="AB13" s="686">
        <v>152645.74787374586</v>
      </c>
      <c r="AC13" s="686">
        <v>1622236.8157796264</v>
      </c>
      <c r="AD13" s="686">
        <v>8277094.4147694502</v>
      </c>
      <c r="AE13" s="686">
        <v>87968597.795719534</v>
      </c>
    </row>
    <row r="14" spans="1:31" ht="12.95" customHeight="1">
      <c r="A14" s="414" t="str">
        <f>'6.1'!A16</f>
        <v>srpen</v>
      </c>
      <c r="B14" s="940">
        <f>'8.2'!B14</f>
        <v>1596</v>
      </c>
      <c r="C14" s="940">
        <f>'8.3'!B14</f>
        <v>6700</v>
      </c>
      <c r="D14" s="1050">
        <f>'8.4'!B14</f>
        <v>205923</v>
      </c>
      <c r="E14" s="1050">
        <f>'8.5'!B14</f>
        <v>2612719</v>
      </c>
      <c r="F14" s="1067">
        <f t="shared" si="0"/>
        <v>2826938</v>
      </c>
      <c r="G14" s="940">
        <f>'8.2'!C14</f>
        <v>300777.63788235816</v>
      </c>
      <c r="H14" s="940">
        <f>'8.3'!C14</f>
        <v>30655.908230701647</v>
      </c>
      <c r="I14" s="1050">
        <f>'8.4'!C14</f>
        <v>18042.378529732574</v>
      </c>
      <c r="J14" s="1068">
        <f>'8.5'!C14</f>
        <v>33051.059620847533</v>
      </c>
      <c r="K14" s="1053">
        <v>18637.238932747656</v>
      </c>
      <c r="L14" s="1067">
        <f t="shared" si="1"/>
        <v>401164.22319638752</v>
      </c>
      <c r="M14" s="940">
        <f>'8.2'!D14</f>
        <v>3225849.3920100001</v>
      </c>
      <c r="N14" s="940">
        <f>'8.3'!D14</f>
        <v>328731.59511000005</v>
      </c>
      <c r="O14" s="1050">
        <f>'8.4'!D14</f>
        <v>193500.71392426215</v>
      </c>
      <c r="P14" s="1068">
        <f>'8.5'!D14</f>
        <v>354456.96132574836</v>
      </c>
      <c r="Q14" s="1053">
        <v>199745.69870600005</v>
      </c>
      <c r="R14" s="1069">
        <f t="shared" si="2"/>
        <v>4302284.3610760104</v>
      </c>
      <c r="S14" s="412"/>
      <c r="T14" s="686">
        <v>3410397.2052618805</v>
      </c>
      <c r="U14" s="686">
        <v>36263816.274877004</v>
      </c>
      <c r="V14" s="686">
        <v>712956.65283609333</v>
      </c>
      <c r="W14" s="686">
        <v>7577965.2374860002</v>
      </c>
      <c r="X14" s="686">
        <v>980633.63749940379</v>
      </c>
      <c r="Y14" s="686">
        <v>10423643.860056013</v>
      </c>
      <c r="Z14" s="686">
        <v>1999119.7194391894</v>
      </c>
      <c r="AA14" s="686">
        <v>21252655.795773141</v>
      </c>
      <c r="AB14" s="686">
        <v>177312.53456284851</v>
      </c>
      <c r="AC14" s="686">
        <v>1891038.4067976475</v>
      </c>
      <c r="AD14" s="686">
        <v>7280419.7495994158</v>
      </c>
      <c r="AE14" s="686">
        <v>77409119.574989796</v>
      </c>
    </row>
    <row r="15" spans="1:31" ht="12.95" customHeight="1">
      <c r="A15" s="418" t="str">
        <f>'6.1'!A17</f>
        <v>září</v>
      </c>
      <c r="B15" s="1055">
        <f>'8.2'!B15</f>
        <v>1599</v>
      </c>
      <c r="C15" s="1055">
        <f>'8.3'!B15</f>
        <v>6715</v>
      </c>
      <c r="D15" s="1056">
        <f>'8.4'!B15</f>
        <v>205943</v>
      </c>
      <c r="E15" s="1056">
        <f>'8.5'!B15</f>
        <v>2612455</v>
      </c>
      <c r="F15" s="1057">
        <f t="shared" si="0"/>
        <v>2826712</v>
      </c>
      <c r="G15" s="1055">
        <f>'8.2'!C15</f>
        <v>276160.32736333751</v>
      </c>
      <c r="H15" s="1055">
        <f>'8.3'!C15</f>
        <v>39591.983219518872</v>
      </c>
      <c r="I15" s="1056">
        <f>'8.4'!C15</f>
        <v>36882.944440575076</v>
      </c>
      <c r="J15" s="1058">
        <f>'8.5'!C15</f>
        <v>69884.419465311585</v>
      </c>
      <c r="K15" s="1059">
        <v>-6402.2225966812439</v>
      </c>
      <c r="L15" s="1057">
        <f t="shared" si="1"/>
        <v>416117.45189206174</v>
      </c>
      <c r="M15" s="1055">
        <f>'8.2'!D15</f>
        <v>2962525.3420380005</v>
      </c>
      <c r="N15" s="1055">
        <f>'8.3'!D15</f>
        <v>424645.91674999997</v>
      </c>
      <c r="O15" s="1056">
        <f>'8.4'!D15</f>
        <v>395612.93029626546</v>
      </c>
      <c r="P15" s="1058">
        <f>'8.5'!D15</f>
        <v>749679.94901873136</v>
      </c>
      <c r="Q15" s="1059">
        <v>-68746.370349600038</v>
      </c>
      <c r="R15" s="1060">
        <f t="shared" si="2"/>
        <v>4463717.7677533971</v>
      </c>
      <c r="S15" s="412"/>
      <c r="T15" s="686">
        <v>3522761.6740966924</v>
      </c>
      <c r="U15" s="686">
        <v>37559635.195127994</v>
      </c>
      <c r="V15" s="686">
        <v>740547.16276384518</v>
      </c>
      <c r="W15" s="686">
        <v>7890518.1577660004</v>
      </c>
      <c r="X15" s="686">
        <v>1057163.4652972291</v>
      </c>
      <c r="Y15" s="686">
        <v>11257688.3182912</v>
      </c>
      <c r="Z15" s="686">
        <v>2171135.5106019503</v>
      </c>
      <c r="AA15" s="686">
        <v>23123104.062590908</v>
      </c>
      <c r="AB15" s="686">
        <v>115956.82018521987</v>
      </c>
      <c r="AC15" s="686">
        <v>1236955.6900010556</v>
      </c>
      <c r="AD15" s="686">
        <v>7607564.6329449378</v>
      </c>
      <c r="AE15" s="686">
        <v>81067901.423777163</v>
      </c>
    </row>
    <row r="16" spans="1:31" ht="12.95" customHeight="1">
      <c r="A16" s="406" t="str">
        <f>'6.1'!A18</f>
        <v>říjen</v>
      </c>
      <c r="B16" s="940">
        <f>'8.2'!B16</f>
        <v>1603</v>
      </c>
      <c r="C16" s="940">
        <f>'8.3'!B16</f>
        <v>6731</v>
      </c>
      <c r="D16" s="1050">
        <f>'8.4'!B16</f>
        <v>206040</v>
      </c>
      <c r="E16" s="1050">
        <f>'8.5'!B16</f>
        <v>2612591</v>
      </c>
      <c r="F16" s="1051">
        <f t="shared" si="0"/>
        <v>2826965</v>
      </c>
      <c r="G16" s="940">
        <f>'8.2'!C16</f>
        <v>370301.87954321969</v>
      </c>
      <c r="H16" s="940">
        <f>'8.3'!C16</f>
        <v>73562.421949754702</v>
      </c>
      <c r="I16" s="1050">
        <f>'8.4'!C16</f>
        <v>95333.797292189411</v>
      </c>
      <c r="J16" s="1052">
        <f>'8.5'!C16</f>
        <v>180051.13845538118</v>
      </c>
      <c r="K16" s="1053">
        <v>12122.942269542638</v>
      </c>
      <c r="L16" s="1051">
        <f t="shared" si="1"/>
        <v>731372.17951008759</v>
      </c>
      <c r="M16" s="940">
        <f>'8.2'!D16</f>
        <v>3959798.9840529999</v>
      </c>
      <c r="N16" s="940">
        <f>'8.3'!D16</f>
        <v>786433.07200999989</v>
      </c>
      <c r="O16" s="1050">
        <f>'8.4'!D16</f>
        <v>1019575.0592851812</v>
      </c>
      <c r="P16" s="1052">
        <f>'8.5'!D16</f>
        <v>1925411.0711127464</v>
      </c>
      <c r="Q16" s="1053">
        <v>129737.70349100001</v>
      </c>
      <c r="R16" s="1054">
        <f t="shared" si="2"/>
        <v>7820955.8899519285</v>
      </c>
      <c r="S16" s="412"/>
      <c r="T16" s="686">
        <v>3836358.4581271773</v>
      </c>
      <c r="U16" s="686">
        <v>41022704.505940005</v>
      </c>
      <c r="V16" s="686">
        <v>801511.80511781632</v>
      </c>
      <c r="W16" s="686">
        <v>8566822.965175001</v>
      </c>
      <c r="X16" s="686">
        <v>1152681.5890783148</v>
      </c>
      <c r="Y16" s="686">
        <v>12316757.98453786</v>
      </c>
      <c r="Z16" s="686">
        <v>2368461.0261057094</v>
      </c>
      <c r="AA16" s="686">
        <v>25309234.459076907</v>
      </c>
      <c r="AB16" s="686">
        <v>96121.355104837567</v>
      </c>
      <c r="AC16" s="686">
        <v>1027647.3024702221</v>
      </c>
      <c r="AD16" s="686">
        <v>8255134.2335338555</v>
      </c>
      <c r="AE16" s="686">
        <v>88243167.217199996</v>
      </c>
    </row>
    <row r="17" spans="1:31" ht="12.95" customHeight="1">
      <c r="A17" s="414" t="str">
        <f>'6.1'!A19</f>
        <v>listopad</v>
      </c>
      <c r="B17" s="940">
        <f>'8.2'!B17</f>
        <v>1605</v>
      </c>
      <c r="C17" s="940">
        <f>'8.3'!B17</f>
        <v>6741</v>
      </c>
      <c r="D17" s="1050">
        <f>'8.4'!B17</f>
        <v>206262</v>
      </c>
      <c r="E17" s="1050">
        <f>'8.5'!B17</f>
        <v>2612999</v>
      </c>
      <c r="F17" s="1067">
        <f t="shared" si="0"/>
        <v>2827607</v>
      </c>
      <c r="G17" s="940">
        <f>'8.2'!C17</f>
        <v>457968.46712282422</v>
      </c>
      <c r="H17" s="940">
        <f>'8.3'!C17</f>
        <v>102135.70699313319</v>
      </c>
      <c r="I17" s="1050">
        <f>'8.4'!C17</f>
        <v>148490.5769340691</v>
      </c>
      <c r="J17" s="1068">
        <f>'8.5'!C17</f>
        <v>284311.18079920212</v>
      </c>
      <c r="K17" s="1053">
        <v>12701.174498738153</v>
      </c>
      <c r="L17" s="1067">
        <f t="shared" si="1"/>
        <v>1005607.1063479668</v>
      </c>
      <c r="M17" s="940">
        <f>'8.2'!D17</f>
        <v>4893018.8056199998</v>
      </c>
      <c r="N17" s="940">
        <f>'8.3'!D17</f>
        <v>1091119.2551200001</v>
      </c>
      <c r="O17" s="1050">
        <f>'8.4'!D17</f>
        <v>1586771.5207617341</v>
      </c>
      <c r="P17" s="1068">
        <f>'8.5'!D17</f>
        <v>3038062.5453812117</v>
      </c>
      <c r="Q17" s="1053">
        <v>135839.91086399998</v>
      </c>
      <c r="R17" s="1069">
        <f t="shared" si="2"/>
        <v>10744812.037746944</v>
      </c>
      <c r="S17" s="412"/>
      <c r="T17" s="686">
        <v>3847746</v>
      </c>
      <c r="U17" s="686">
        <v>41058748.2441696</v>
      </c>
      <c r="V17" s="686">
        <v>905811.00000000012</v>
      </c>
      <c r="W17" s="686">
        <v>9665069.4472600017</v>
      </c>
      <c r="X17" s="686">
        <v>1238757.2516670562</v>
      </c>
      <c r="Y17" s="686">
        <v>13218065.533287004</v>
      </c>
      <c r="Z17" s="686">
        <v>2427268.7824260001</v>
      </c>
      <c r="AA17" s="686">
        <v>25902114.578212999</v>
      </c>
      <c r="AB17" s="686">
        <v>107899.71932586282</v>
      </c>
      <c r="AC17" s="686">
        <v>1152223.9240501821</v>
      </c>
      <c r="AD17" s="686">
        <v>8527482.7534189187</v>
      </c>
      <c r="AE17" s="686">
        <v>90996221.726979792</v>
      </c>
    </row>
    <row r="18" spans="1:31" ht="12.95" customHeight="1">
      <c r="A18" s="418" t="str">
        <f>'6.1'!A20</f>
        <v>prosinec</v>
      </c>
      <c r="B18" s="1055">
        <f>'8.2'!B18</f>
        <v>1605</v>
      </c>
      <c r="C18" s="1055">
        <f>'8.3'!B18</f>
        <v>6748</v>
      </c>
      <c r="D18" s="1056">
        <f>'8.4'!B18</f>
        <v>206659</v>
      </c>
      <c r="E18" s="1056">
        <f>'8.5'!B18</f>
        <v>2614120</v>
      </c>
      <c r="F18" s="1057">
        <f t="shared" si="0"/>
        <v>2829132</v>
      </c>
      <c r="G18" s="1055">
        <f>'8.2'!C18</f>
        <v>470919.03876980487</v>
      </c>
      <c r="H18" s="1055">
        <f>'8.3'!C18</f>
        <v>110307.8465960438</v>
      </c>
      <c r="I18" s="1056">
        <f>'8.4'!C18</f>
        <v>187710.21768872123</v>
      </c>
      <c r="J18" s="1058">
        <f>'8.5'!C18</f>
        <v>359120.50981893309</v>
      </c>
      <c r="K18" s="1059">
        <v>15494.811611140105</v>
      </c>
      <c r="L18" s="1057">
        <f t="shared" si="1"/>
        <v>1143552.4244846432</v>
      </c>
      <c r="M18" s="1055">
        <f>'8.2'!D18</f>
        <v>5032454.011758999</v>
      </c>
      <c r="N18" s="1055">
        <f>'8.3'!D18</f>
        <v>1178775.4497700001</v>
      </c>
      <c r="O18" s="1056">
        <f>'8.4'!D18</f>
        <v>2006865.782575571</v>
      </c>
      <c r="P18" s="1058">
        <f>'8.5'!D18</f>
        <v>3839315.9375585238</v>
      </c>
      <c r="Q18" s="1059">
        <v>165623.01205535786</v>
      </c>
      <c r="R18" s="1060">
        <f t="shared" si="2"/>
        <v>12223034.193718452</v>
      </c>
      <c r="S18" s="412"/>
      <c r="T18" s="686">
        <v>3854919.8167295875</v>
      </c>
      <c r="U18" s="686">
        <v>41132713.413059898</v>
      </c>
      <c r="V18" s="686">
        <v>802317.10169693304</v>
      </c>
      <c r="W18" s="686">
        <v>8559038.9524500072</v>
      </c>
      <c r="X18" s="686">
        <v>1117915.2635170002</v>
      </c>
      <c r="Y18" s="686">
        <v>11925785.895784821</v>
      </c>
      <c r="Z18" s="686">
        <v>2275641.6101114</v>
      </c>
      <c r="AA18" s="686">
        <v>24278826.483839072</v>
      </c>
      <c r="AB18" s="686">
        <v>131961.93493334774</v>
      </c>
      <c r="AC18" s="686">
        <v>1410046.3273069998</v>
      </c>
      <c r="AD18" s="686">
        <v>8182755.726988269</v>
      </c>
      <c r="AE18" s="686">
        <v>87306411.072440788</v>
      </c>
    </row>
    <row r="19" spans="1:31" ht="12.95" customHeight="1">
      <c r="A19" s="406" t="str">
        <f>'6.1'!A21</f>
        <v>I. čtvrtletí</v>
      </c>
      <c r="B19" s="940">
        <f>'8.2'!B19</f>
        <v>1599</v>
      </c>
      <c r="C19" s="940">
        <f>'8.3'!B19</f>
        <v>6675</v>
      </c>
      <c r="D19" s="1050">
        <f>'8.4'!B19</f>
        <v>206422</v>
      </c>
      <c r="E19" s="1050">
        <f>'8.5'!B19</f>
        <v>2616766</v>
      </c>
      <c r="F19" s="1071">
        <f>F9</f>
        <v>2831462</v>
      </c>
      <c r="G19" s="940">
        <f>'8.2'!C19</f>
        <v>1230948.5132482781</v>
      </c>
      <c r="H19" s="940">
        <f>'8.3'!C19</f>
        <v>317870.35535404499</v>
      </c>
      <c r="I19" s="1050">
        <f>'8.4'!C19</f>
        <v>531281.12712980551</v>
      </c>
      <c r="J19" s="1052">
        <f>'8.5'!C19</f>
        <v>983900.67223482835</v>
      </c>
      <c r="K19" s="1072">
        <v>47409.514599940099</v>
      </c>
      <c r="L19" s="1071">
        <f>SUM(L7:L9)</f>
        <v>3111410.182566897</v>
      </c>
      <c r="M19" s="940">
        <f>'8.2'!D19</f>
        <v>13128471.031835001</v>
      </c>
      <c r="N19" s="940">
        <f>'8.3'!D19</f>
        <v>3390209.7790899994</v>
      </c>
      <c r="O19" s="1050">
        <f>'8.4'!D19</f>
        <v>5666524.4944493221</v>
      </c>
      <c r="P19" s="1052">
        <f>'8.5'!D19</f>
        <v>10494122.458062701</v>
      </c>
      <c r="Q19" s="1072">
        <v>505877.18355658895</v>
      </c>
      <c r="R19" s="1073">
        <f>SUM(R7:R9)</f>
        <v>33185204.946993612</v>
      </c>
      <c r="T19" s="686">
        <v>4200740.8816692531</v>
      </c>
      <c r="U19" s="686">
        <v>44813140.046417996</v>
      </c>
      <c r="V19" s="686">
        <v>837955.48207248398</v>
      </c>
      <c r="W19" s="686">
        <v>8942578.5629000012</v>
      </c>
      <c r="X19" s="686">
        <v>1201475.0959205984</v>
      </c>
      <c r="Y19" s="686">
        <v>12826305.476369996</v>
      </c>
      <c r="Z19" s="686">
        <v>2173234.605044093</v>
      </c>
      <c r="AA19" s="686">
        <v>23200395.458900001</v>
      </c>
      <c r="AB19" s="686">
        <v>151223.40892275871</v>
      </c>
      <c r="AC19" s="686">
        <v>1615214.1925309</v>
      </c>
      <c r="AD19" s="686">
        <v>8564629.4736291859</v>
      </c>
      <c r="AE19" s="686">
        <v>91397633.7371189</v>
      </c>
    </row>
    <row r="20" spans="1:31" ht="12.95" customHeight="1">
      <c r="A20" s="414" t="str">
        <f>'6.1'!A22</f>
        <v>II. čtvrtletí</v>
      </c>
      <c r="B20" s="940">
        <f>'8.2'!B20</f>
        <v>1597</v>
      </c>
      <c r="C20" s="940">
        <f>'8.3'!B20</f>
        <v>6692</v>
      </c>
      <c r="D20" s="1050">
        <f>'8.4'!B20</f>
        <v>206344</v>
      </c>
      <c r="E20" s="1050">
        <f>'8.5'!B20</f>
        <v>2614120</v>
      </c>
      <c r="F20" s="1074">
        <f>F12</f>
        <v>2828753</v>
      </c>
      <c r="G20" s="940">
        <f>'8.2'!C20</f>
        <v>841734.22192309715</v>
      </c>
      <c r="H20" s="940">
        <f>'8.3'!C20</f>
        <v>135567.22326825425</v>
      </c>
      <c r="I20" s="1050">
        <f>'8.4'!C20</f>
        <v>159998.34849538712</v>
      </c>
      <c r="J20" s="1068">
        <f>'8.5'!C20</f>
        <v>300071.54571927816</v>
      </c>
      <c r="K20" s="1072">
        <v>33437.331656206094</v>
      </c>
      <c r="L20" s="1074">
        <f>SUM(L10:L12)</f>
        <v>1470808.6710622227</v>
      </c>
      <c r="M20" s="940">
        <f>'8.2'!D20</f>
        <v>8997686.4816049989</v>
      </c>
      <c r="N20" s="940">
        <f>'8.3'!D20</f>
        <v>1448720.2693539998</v>
      </c>
      <c r="O20" s="1050">
        <f>'8.4'!D20</f>
        <v>1709382.5056368916</v>
      </c>
      <c r="P20" s="1068">
        <f>'8.5'!D20</f>
        <v>3206097.580795099</v>
      </c>
      <c r="Q20" s="1072">
        <v>358008.452674</v>
      </c>
      <c r="R20" s="1075">
        <f t="shared" ref="R20" si="3">SUM(R10:R12)</f>
        <v>15719895.290064989</v>
      </c>
      <c r="T20" s="686"/>
      <c r="U20" s="686"/>
      <c r="V20" s="1076"/>
      <c r="W20" s="695"/>
      <c r="X20" s="695"/>
      <c r="Y20" s="695"/>
      <c r="Z20" s="695"/>
      <c r="AA20" s="695"/>
      <c r="AB20" s="695"/>
      <c r="AC20" s="695"/>
      <c r="AD20" s="695"/>
      <c r="AE20" s="695"/>
    </row>
    <row r="21" spans="1:31" ht="12.95" customHeight="1">
      <c r="A21" s="414" t="str">
        <f>'6.1'!A23</f>
        <v>III. čtvrtletí</v>
      </c>
      <c r="B21" s="940">
        <f>'8.2'!B21</f>
        <v>1599</v>
      </c>
      <c r="C21" s="940">
        <f>'8.3'!B21</f>
        <v>6715</v>
      </c>
      <c r="D21" s="1050">
        <f>'8.4'!B21</f>
        <v>205943</v>
      </c>
      <c r="E21" s="1050">
        <f>'8.5'!B21</f>
        <v>2612455</v>
      </c>
      <c r="F21" s="1074">
        <f>F15</f>
        <v>2826712</v>
      </c>
      <c r="G21" s="940">
        <f>'8.2'!C21</f>
        <v>896437.6696195387</v>
      </c>
      <c r="H21" s="940">
        <f>'8.3'!C21</f>
        <v>100966.73413974472</v>
      </c>
      <c r="I21" s="1050">
        <f>'8.4'!C21</f>
        <v>74914.806706760923</v>
      </c>
      <c r="J21" s="1068">
        <f>'8.5'!C21</f>
        <v>138086.5861589972</v>
      </c>
      <c r="K21" s="1072">
        <v>21062.812624220005</v>
      </c>
      <c r="L21" s="1074">
        <f>SUM(L13:L15)</f>
        <v>1231468.6092492614</v>
      </c>
      <c r="M21" s="940">
        <f>'8.2'!D21</f>
        <v>9609363.8109760005</v>
      </c>
      <c r="N21" s="940">
        <f>'8.3'!D21</f>
        <v>1082317.7486899998</v>
      </c>
      <c r="O21" s="1050">
        <f>'8.4'!D21</f>
        <v>803146.94526730408</v>
      </c>
      <c r="P21" s="1068">
        <f>'8.5'!D21</f>
        <v>1480559.0771197169</v>
      </c>
      <c r="Q21" s="1072">
        <v>225141.41148440004</v>
      </c>
      <c r="R21" s="1075">
        <f t="shared" ref="R21" si="4">SUM(R13:R15)</f>
        <v>13200528.993537419</v>
      </c>
      <c r="T21" s="686"/>
      <c r="U21" s="695"/>
      <c r="V21" s="695"/>
      <c r="W21" s="695"/>
      <c r="X21" s="695"/>
      <c r="Y21" s="695"/>
      <c r="Z21" s="695"/>
      <c r="AA21" s="695"/>
      <c r="AB21" s="695"/>
      <c r="AC21" s="695"/>
      <c r="AD21" s="695"/>
      <c r="AE21" s="695"/>
    </row>
    <row r="22" spans="1:31" ht="12.95" customHeight="1">
      <c r="A22" s="418" t="str">
        <f>'6.1'!A24</f>
        <v>IV. čtvrtletí</v>
      </c>
      <c r="B22" s="1055">
        <f>'8.2'!B22</f>
        <v>1605</v>
      </c>
      <c r="C22" s="1055">
        <f>'8.3'!B22</f>
        <v>6748</v>
      </c>
      <c r="D22" s="1056">
        <f>'8.4'!B22</f>
        <v>206659</v>
      </c>
      <c r="E22" s="1056">
        <f>'8.5'!B22</f>
        <v>2614120</v>
      </c>
      <c r="F22" s="1077">
        <f>F18</f>
        <v>2829132</v>
      </c>
      <c r="G22" s="1055">
        <f>'8.2'!C22</f>
        <v>1299189.3854358487</v>
      </c>
      <c r="H22" s="1055">
        <f>'8.3'!C22</f>
        <v>286005.97553893167</v>
      </c>
      <c r="I22" s="1056">
        <f>'8.4'!C22</f>
        <v>431534.59191497974</v>
      </c>
      <c r="J22" s="1058">
        <f>'8.5'!C22</f>
        <v>823482.82907351642</v>
      </c>
      <c r="K22" s="1078">
        <v>40318.928379420897</v>
      </c>
      <c r="L22" s="1077">
        <f>SUM(L16:L18)</f>
        <v>2880531.7103426978</v>
      </c>
      <c r="M22" s="1055">
        <f>'8.2'!D22</f>
        <v>13885271.801431999</v>
      </c>
      <c r="N22" s="1055">
        <f>'8.3'!D22</f>
        <v>3056327.7768999999</v>
      </c>
      <c r="O22" s="1056">
        <f>'8.4'!D22</f>
        <v>4613212.3626224864</v>
      </c>
      <c r="P22" s="1058">
        <f>'8.5'!D22</f>
        <v>8802789.5540524814</v>
      </c>
      <c r="Q22" s="1078">
        <v>431200.62641035783</v>
      </c>
      <c r="R22" s="1079">
        <f t="shared" ref="R22" si="5">SUM(R16:R18)</f>
        <v>30788802.121417325</v>
      </c>
      <c r="T22" s="686">
        <f>T10/1000</f>
        <v>3650.0375800403813</v>
      </c>
      <c r="U22" s="686">
        <f t="shared" ref="U22:AE22" si="6">U10/1000</f>
        <v>38677.391023540004</v>
      </c>
      <c r="V22" s="686">
        <f t="shared" si="6"/>
        <v>881.00375173941723</v>
      </c>
      <c r="W22" s="686">
        <f t="shared" si="6"/>
        <v>9332.8082508700008</v>
      </c>
      <c r="X22" s="686">
        <f t="shared" si="6"/>
        <v>1365.4555156325032</v>
      </c>
      <c r="Y22" s="686">
        <f t="shared" si="6"/>
        <v>14465.257677185935</v>
      </c>
      <c r="Z22" s="686">
        <f t="shared" si="6"/>
        <v>2905.5226968316251</v>
      </c>
      <c r="AA22" s="686">
        <f t="shared" si="6"/>
        <v>30785.671772283607</v>
      </c>
      <c r="AB22" s="686">
        <f t="shared" si="6"/>
        <v>177.18045575607383</v>
      </c>
      <c r="AC22" s="686">
        <f t="shared" si="6"/>
        <v>1877.2712761204541</v>
      </c>
      <c r="AD22" s="686">
        <f t="shared" si="6"/>
        <v>8979.2000000000007</v>
      </c>
      <c r="AE22" s="686">
        <f t="shared" si="6"/>
        <v>95138.4</v>
      </c>
    </row>
    <row r="23" spans="1:31" ht="12.95" customHeight="1">
      <c r="A23" s="406" t="str">
        <f>'6.1'!A25</f>
        <v>I. pololetí</v>
      </c>
      <c r="B23" s="940">
        <f>'8.2'!B23</f>
        <v>1597</v>
      </c>
      <c r="C23" s="940">
        <f>'8.3'!B23</f>
        <v>6692</v>
      </c>
      <c r="D23" s="1050">
        <f>'8.4'!B23</f>
        <v>206344</v>
      </c>
      <c r="E23" s="1050">
        <f>'8.5'!B23</f>
        <v>2614120</v>
      </c>
      <c r="F23" s="1071">
        <f>F12</f>
        <v>2828753</v>
      </c>
      <c r="G23" s="940">
        <f>'8.2'!C23</f>
        <v>2072682.7351713753</v>
      </c>
      <c r="H23" s="940">
        <f>'8.3'!C23</f>
        <v>453437.57862229925</v>
      </c>
      <c r="I23" s="1050">
        <f>'8.4'!C23</f>
        <v>691279.47562519263</v>
      </c>
      <c r="J23" s="1052">
        <f>'8.5'!C23</f>
        <v>1283972.2179541064</v>
      </c>
      <c r="K23" s="1072">
        <v>80846.846256146193</v>
      </c>
      <c r="L23" s="1071">
        <f>SUM(L7:L12)</f>
        <v>4582218.8536291197</v>
      </c>
      <c r="M23" s="940">
        <f>'8.2'!D23</f>
        <v>22126157.513440002</v>
      </c>
      <c r="N23" s="940">
        <f>'8.3'!D23</f>
        <v>4838930.0484439991</v>
      </c>
      <c r="O23" s="1050">
        <f>'8.4'!D23</f>
        <v>7375907.0000862135</v>
      </c>
      <c r="P23" s="1052">
        <f>'8.5'!D23</f>
        <v>13700220.038857801</v>
      </c>
      <c r="Q23" s="1072">
        <v>863885.63623058889</v>
      </c>
      <c r="R23" s="1073">
        <f t="shared" ref="R23" si="7">SUM(R7:R12)</f>
        <v>48905100.237058602</v>
      </c>
      <c r="T23" s="686">
        <f t="shared" ref="T23:AE23" si="8">T11/1000</f>
        <v>3544.5177146528308</v>
      </c>
      <c r="U23" s="686">
        <f t="shared" si="8"/>
        <v>37545.675106721006</v>
      </c>
      <c r="V23" s="686">
        <f t="shared" si="8"/>
        <v>782.88388973771578</v>
      </c>
      <c r="W23" s="686">
        <f t="shared" si="8"/>
        <v>8290.2047356210005</v>
      </c>
      <c r="X23" s="686">
        <f t="shared" si="8"/>
        <v>1159.817389699693</v>
      </c>
      <c r="Y23" s="686">
        <f t="shared" si="8"/>
        <v>12283.073733192514</v>
      </c>
      <c r="Z23" s="686">
        <f t="shared" si="8"/>
        <v>2443.9446972930191</v>
      </c>
      <c r="AA23" s="686">
        <f t="shared" si="8"/>
        <v>25889.047704155979</v>
      </c>
      <c r="AB23" s="686">
        <f t="shared" si="8"/>
        <v>154.63630861674156</v>
      </c>
      <c r="AC23" s="686">
        <f t="shared" si="8"/>
        <v>1637.598720309496</v>
      </c>
      <c r="AD23" s="686">
        <f t="shared" si="8"/>
        <v>8085.8</v>
      </c>
      <c r="AE23" s="686">
        <f t="shared" si="8"/>
        <v>85645.6</v>
      </c>
    </row>
    <row r="24" spans="1:31" ht="12.95" customHeight="1">
      <c r="A24" s="418" t="str">
        <f>'6.1'!A26</f>
        <v>II. pololetí</v>
      </c>
      <c r="B24" s="1055">
        <f>'8.2'!B24</f>
        <v>1605</v>
      </c>
      <c r="C24" s="1055">
        <f>'8.3'!B24</f>
        <v>6748</v>
      </c>
      <c r="D24" s="1056">
        <f>'8.4'!B24</f>
        <v>206659</v>
      </c>
      <c r="E24" s="1056">
        <f>'8.5'!B24</f>
        <v>2614120</v>
      </c>
      <c r="F24" s="1077">
        <f>F18</f>
        <v>2829132</v>
      </c>
      <c r="G24" s="1055">
        <f>'8.2'!C24</f>
        <v>2195627.0550553873</v>
      </c>
      <c r="H24" s="1055">
        <f>'8.3'!C24</f>
        <v>386972.70967867639</v>
      </c>
      <c r="I24" s="1056">
        <f>'8.4'!C24</f>
        <v>506449.39862174063</v>
      </c>
      <c r="J24" s="1058">
        <f>'8.5'!C24</f>
        <v>961569.41523251368</v>
      </c>
      <c r="K24" s="1078">
        <v>61381.741003640898</v>
      </c>
      <c r="L24" s="1077">
        <f>SUM(L13:L18)</f>
        <v>4112000.319591959</v>
      </c>
      <c r="M24" s="1055">
        <f>'8.2'!D24</f>
        <v>23494635.612407997</v>
      </c>
      <c r="N24" s="1055">
        <f>'8.3'!D24</f>
        <v>4138645.5255899997</v>
      </c>
      <c r="O24" s="1056">
        <f>'8.4'!D24</f>
        <v>5416359.3078897903</v>
      </c>
      <c r="P24" s="1058">
        <f>'8.5'!D24</f>
        <v>10283348.631172199</v>
      </c>
      <c r="Q24" s="1078">
        <v>656342.03789475793</v>
      </c>
      <c r="R24" s="1079">
        <f t="shared" ref="R24" si="9">SUM(R13:R18)</f>
        <v>43989331.11495474</v>
      </c>
      <c r="T24" s="686">
        <f t="shared" ref="T24:AE24" si="10">T12/1000</f>
        <v>3542.7413316356624</v>
      </c>
      <c r="U24" s="686">
        <f t="shared" si="10"/>
        <v>37484.925936778105</v>
      </c>
      <c r="V24" s="686">
        <f t="shared" si="10"/>
        <v>801.4332508011305</v>
      </c>
      <c r="W24" s="686">
        <f t="shared" si="10"/>
        <v>8478.1856781380029</v>
      </c>
      <c r="X24" s="686">
        <f t="shared" si="10"/>
        <v>1196.6695217189354</v>
      </c>
      <c r="Y24" s="686">
        <f t="shared" si="10"/>
        <v>12661.48046787756</v>
      </c>
      <c r="Z24" s="686">
        <f t="shared" si="10"/>
        <v>2468.9750847144169</v>
      </c>
      <c r="AA24" s="686">
        <f t="shared" si="10"/>
        <v>26130.96032531415</v>
      </c>
      <c r="AB24" s="686">
        <f t="shared" si="10"/>
        <v>148.4058161801789</v>
      </c>
      <c r="AC24" s="686">
        <f t="shared" si="10"/>
        <v>1570.2299434706717</v>
      </c>
      <c r="AD24" s="686">
        <f t="shared" si="10"/>
        <v>8158.2250050503235</v>
      </c>
      <c r="AE24" s="686">
        <f t="shared" si="10"/>
        <v>86325.782351578484</v>
      </c>
    </row>
    <row r="25" spans="1:31" ht="12.95" customHeight="1">
      <c r="A25" s="45" t="str">
        <f>'6.1'!A27</f>
        <v>rok</v>
      </c>
      <c r="B25" s="176">
        <f>'8.2'!B25</f>
        <v>1605</v>
      </c>
      <c r="C25" s="176">
        <f>'8.3'!B25</f>
        <v>6748</v>
      </c>
      <c r="D25" s="176">
        <f>'8.4'!B25</f>
        <v>206659</v>
      </c>
      <c r="E25" s="176">
        <f>'8.5'!B25</f>
        <v>2614120</v>
      </c>
      <c r="F25" s="183">
        <f t="shared" ref="F25" si="11">F18</f>
        <v>2829132</v>
      </c>
      <c r="G25" s="176">
        <f>'8.2'!C25</f>
        <v>4268309.7902267631</v>
      </c>
      <c r="H25" s="176">
        <f>'8.3'!C25</f>
        <v>840410.28830097569</v>
      </c>
      <c r="I25" s="176">
        <f>'8.4'!C25</f>
        <v>1197728.8742469333</v>
      </c>
      <c r="J25" s="177">
        <f>'8.5'!C25</f>
        <v>2245541.6331866197</v>
      </c>
      <c r="K25" s="181">
        <v>142228.58725978711</v>
      </c>
      <c r="L25" s="184">
        <f>SUM(L7:L18)</f>
        <v>8694219.1732210778</v>
      </c>
      <c r="M25" s="176">
        <f>'8.2'!D25</f>
        <v>45620793.125848003</v>
      </c>
      <c r="N25" s="176">
        <f>'8.3'!D25</f>
        <v>8977575.5740339998</v>
      </c>
      <c r="O25" s="176">
        <f>'8.4'!D25</f>
        <v>12792266.307976004</v>
      </c>
      <c r="P25" s="177">
        <f>'8.5'!D25</f>
        <v>23983568.670029998</v>
      </c>
      <c r="Q25" s="181">
        <v>1520227.6741253468</v>
      </c>
      <c r="R25" s="186">
        <f t="shared" ref="R25" si="12">SUM(R7:R18)</f>
        <v>92894431.352013335</v>
      </c>
      <c r="T25" s="686">
        <f t="shared" ref="T25:AE25" si="13">T13/1000</f>
        <v>3627.3230662095111</v>
      </c>
      <c r="U25" s="686">
        <f t="shared" si="13"/>
        <v>38572.429434019003</v>
      </c>
      <c r="V25" s="686">
        <f t="shared" si="13"/>
        <v>819.14445046701451</v>
      </c>
      <c r="W25" s="686">
        <f t="shared" si="13"/>
        <v>8704.0306067480014</v>
      </c>
      <c r="X25" s="686">
        <f t="shared" si="13"/>
        <v>1204.2424930758923</v>
      </c>
      <c r="Y25" s="686">
        <f t="shared" si="13"/>
        <v>12790.786275041422</v>
      </c>
      <c r="Z25" s="686">
        <f t="shared" si="13"/>
        <v>2473.7386571432867</v>
      </c>
      <c r="AA25" s="686">
        <f t="shared" si="13"/>
        <v>26279.114664131484</v>
      </c>
      <c r="AB25" s="686">
        <f t="shared" si="13"/>
        <v>152.64574787374585</v>
      </c>
      <c r="AC25" s="686">
        <f t="shared" si="13"/>
        <v>1622.2368157796263</v>
      </c>
      <c r="AD25" s="686">
        <f t="shared" si="13"/>
        <v>8277.0944147694499</v>
      </c>
      <c r="AE25" s="686">
        <f t="shared" si="13"/>
        <v>87968.597795719528</v>
      </c>
    </row>
    <row r="26" spans="1:31" ht="12" customHeight="1">
      <c r="A26" s="1032"/>
      <c r="B26" s="1046"/>
      <c r="C26" s="1046"/>
      <c r="D26" s="1047"/>
      <c r="E26" s="1047"/>
      <c r="F26" s="1048"/>
      <c r="G26" s="1046"/>
      <c r="H26" s="1046"/>
      <c r="I26" s="1047"/>
      <c r="J26" s="1047"/>
      <c r="K26" s="1049"/>
      <c r="L26" s="1048"/>
      <c r="M26" s="1046"/>
      <c r="N26" s="1046"/>
      <c r="O26" s="1047"/>
      <c r="P26" s="1047"/>
      <c r="Q26" s="1049"/>
      <c r="R26" s="1048"/>
      <c r="T26" s="686">
        <f t="shared" ref="T26:AE26" si="14">T14/1000</f>
        <v>3410.3972052618806</v>
      </c>
      <c r="U26" s="686">
        <f t="shared" si="14"/>
        <v>36263.816274877005</v>
      </c>
      <c r="V26" s="686">
        <f t="shared" si="14"/>
        <v>712.95665283609333</v>
      </c>
      <c r="W26" s="686">
        <f t="shared" si="14"/>
        <v>7577.9652374859998</v>
      </c>
      <c r="X26" s="686">
        <f t="shared" si="14"/>
        <v>980.63363749940379</v>
      </c>
      <c r="Y26" s="686">
        <f t="shared" si="14"/>
        <v>10423.643860056012</v>
      </c>
      <c r="Z26" s="686">
        <f t="shared" si="14"/>
        <v>1999.1197194391893</v>
      </c>
      <c r="AA26" s="686">
        <f t="shared" si="14"/>
        <v>21252.655795773142</v>
      </c>
      <c r="AB26" s="686">
        <f t="shared" si="14"/>
        <v>177.3125345628485</v>
      </c>
      <c r="AC26" s="686">
        <f t="shared" si="14"/>
        <v>1891.0384067976474</v>
      </c>
      <c r="AD26" s="686">
        <f t="shared" si="14"/>
        <v>7280.4197495994158</v>
      </c>
      <c r="AE26" s="686">
        <f t="shared" si="14"/>
        <v>77409.119574989789</v>
      </c>
    </row>
    <row r="27" spans="1:31" ht="12.95" customHeight="1">
      <c r="A27" s="406">
        <v>2011</v>
      </c>
      <c r="B27" s="940">
        <v>1707</v>
      </c>
      <c r="C27" s="940">
        <v>7033</v>
      </c>
      <c r="D27" s="1050">
        <v>200496</v>
      </c>
      <c r="E27" s="1050">
        <v>2659787</v>
      </c>
      <c r="F27" s="1051">
        <v>2869023</v>
      </c>
      <c r="G27" s="940">
        <v>3544517.7146528307</v>
      </c>
      <c r="H27" s="940">
        <v>782883.88973771583</v>
      </c>
      <c r="I27" s="1050">
        <v>1159817.3896996931</v>
      </c>
      <c r="J27" s="1052">
        <v>2443944.6972930189</v>
      </c>
      <c r="K27" s="1053">
        <v>154636.30861674156</v>
      </c>
      <c r="L27" s="1051">
        <v>8085800</v>
      </c>
      <c r="M27" s="940">
        <v>37545675.106721006</v>
      </c>
      <c r="N27" s="940">
        <v>8290204.7356210006</v>
      </c>
      <c r="O27" s="1050">
        <v>12283073.733192515</v>
      </c>
      <c r="P27" s="1052">
        <v>25889047.704155978</v>
      </c>
      <c r="Q27" s="1053">
        <v>1637598.7203094959</v>
      </c>
      <c r="R27" s="1054">
        <v>85645600</v>
      </c>
      <c r="T27" s="686">
        <f t="shared" ref="T27:AE27" si="15">T15/1000</f>
        <v>3522.7616740966923</v>
      </c>
      <c r="U27" s="686">
        <f t="shared" si="15"/>
        <v>37559.635195127994</v>
      </c>
      <c r="V27" s="686">
        <f t="shared" si="15"/>
        <v>740.54716276384522</v>
      </c>
      <c r="W27" s="686">
        <f t="shared" si="15"/>
        <v>7890.5181577660005</v>
      </c>
      <c r="X27" s="686">
        <f t="shared" si="15"/>
        <v>1057.1634652972291</v>
      </c>
      <c r="Y27" s="686">
        <f t="shared" si="15"/>
        <v>11257.688318291201</v>
      </c>
      <c r="Z27" s="686">
        <f t="shared" si="15"/>
        <v>2171.1355106019505</v>
      </c>
      <c r="AA27" s="686">
        <f t="shared" si="15"/>
        <v>23123.104062590908</v>
      </c>
      <c r="AB27" s="686">
        <f t="shared" si="15"/>
        <v>115.95682018521987</v>
      </c>
      <c r="AC27" s="686">
        <f t="shared" si="15"/>
        <v>1236.9556900010557</v>
      </c>
      <c r="AD27" s="686">
        <f t="shared" si="15"/>
        <v>7607.5646329449382</v>
      </c>
      <c r="AE27" s="686">
        <f t="shared" si="15"/>
        <v>81067.901423777163</v>
      </c>
    </row>
    <row r="28" spans="1:31" ht="12.95" customHeight="1">
      <c r="A28" s="418">
        <v>2012</v>
      </c>
      <c r="B28" s="1055">
        <v>1652</v>
      </c>
      <c r="C28" s="1055">
        <v>6939</v>
      </c>
      <c r="D28" s="1056">
        <v>202807</v>
      </c>
      <c r="E28" s="1056">
        <v>2656685.1</v>
      </c>
      <c r="F28" s="1057">
        <v>2868083.1</v>
      </c>
      <c r="G28" s="1055">
        <v>3542741.3316356624</v>
      </c>
      <c r="H28" s="1055">
        <v>801433.25080113055</v>
      </c>
      <c r="I28" s="1056">
        <v>1196669.5217189353</v>
      </c>
      <c r="J28" s="1058">
        <v>2468975.0847144169</v>
      </c>
      <c r="K28" s="1059">
        <v>148405.8161801789</v>
      </c>
      <c r="L28" s="1057">
        <v>8158225.0050503239</v>
      </c>
      <c r="M28" s="1055">
        <v>37484925.936778106</v>
      </c>
      <c r="N28" s="1055">
        <v>8478185.6781380028</v>
      </c>
      <c r="O28" s="1056">
        <v>12661480.467877559</v>
      </c>
      <c r="P28" s="1058">
        <v>26130960.325314149</v>
      </c>
      <c r="Q28" s="1059">
        <v>1570229.9434706718</v>
      </c>
      <c r="R28" s="1060">
        <v>86325782.351578489</v>
      </c>
      <c r="T28" s="686">
        <f t="shared" ref="T28:AE28" si="16">T16/1000</f>
        <v>3836.3584581271775</v>
      </c>
      <c r="U28" s="686">
        <f t="shared" si="16"/>
        <v>41022.704505940004</v>
      </c>
      <c r="V28" s="686">
        <f t="shared" si="16"/>
        <v>801.51180511781627</v>
      </c>
      <c r="W28" s="686">
        <f t="shared" si="16"/>
        <v>8566.8229651750007</v>
      </c>
      <c r="X28" s="686">
        <f t="shared" si="16"/>
        <v>1152.6815890783148</v>
      </c>
      <c r="Y28" s="686">
        <f t="shared" si="16"/>
        <v>12316.75798453786</v>
      </c>
      <c r="Z28" s="686">
        <f t="shared" si="16"/>
        <v>2368.4610261057092</v>
      </c>
      <c r="AA28" s="686">
        <f t="shared" si="16"/>
        <v>25309.234459076906</v>
      </c>
      <c r="AB28" s="686">
        <f t="shared" si="16"/>
        <v>96.121355104837562</v>
      </c>
      <c r="AC28" s="686">
        <f t="shared" si="16"/>
        <v>1027.647302470222</v>
      </c>
      <c r="AD28" s="686">
        <f t="shared" si="16"/>
        <v>8255.1342335338559</v>
      </c>
      <c r="AE28" s="686">
        <f t="shared" si="16"/>
        <v>88243.167217199996</v>
      </c>
    </row>
    <row r="29" spans="1:31" ht="12.95" customHeight="1">
      <c r="A29" s="406">
        <v>2013</v>
      </c>
      <c r="B29" s="940">
        <v>1637</v>
      </c>
      <c r="C29" s="940">
        <v>6946</v>
      </c>
      <c r="D29" s="1050">
        <v>201273.9</v>
      </c>
      <c r="E29" s="1050">
        <v>2650488</v>
      </c>
      <c r="F29" s="1051">
        <v>2860344.9</v>
      </c>
      <c r="G29" s="940">
        <v>3627323.0662095109</v>
      </c>
      <c r="H29" s="940">
        <v>819144.45046701445</v>
      </c>
      <c r="I29" s="1050">
        <v>1204242.4930758923</v>
      </c>
      <c r="J29" s="1052">
        <v>2473738.6571432869</v>
      </c>
      <c r="K29" s="1053">
        <v>152645.74787374586</v>
      </c>
      <c r="L29" s="1051">
        <v>8277094.4147694502</v>
      </c>
      <c r="M29" s="940">
        <v>38572429.434018999</v>
      </c>
      <c r="N29" s="940">
        <v>8704030.6067480016</v>
      </c>
      <c r="O29" s="1050">
        <v>12790786.275041422</v>
      </c>
      <c r="P29" s="1052">
        <v>26279114.664131485</v>
      </c>
      <c r="Q29" s="1053">
        <v>1622236.8157796264</v>
      </c>
      <c r="R29" s="1054">
        <v>87968597.795719534</v>
      </c>
      <c r="T29" s="686">
        <f t="shared" ref="T29:AE29" si="17">T17/1000</f>
        <v>3847.7460000000001</v>
      </c>
      <c r="U29" s="686">
        <f t="shared" si="17"/>
        <v>41058.748244169597</v>
      </c>
      <c r="V29" s="686">
        <f t="shared" si="17"/>
        <v>905.81100000000015</v>
      </c>
      <c r="W29" s="686">
        <f t="shared" si="17"/>
        <v>9665.0694472600026</v>
      </c>
      <c r="X29" s="686">
        <f t="shared" si="17"/>
        <v>1238.7572516670562</v>
      </c>
      <c r="Y29" s="686">
        <f t="shared" si="17"/>
        <v>13218.065533287003</v>
      </c>
      <c r="Z29" s="686">
        <f t="shared" si="17"/>
        <v>2427.2687824260001</v>
      </c>
      <c r="AA29" s="686">
        <f t="shared" si="17"/>
        <v>25902.114578212997</v>
      </c>
      <c r="AB29" s="686">
        <f t="shared" si="17"/>
        <v>107.89971932586282</v>
      </c>
      <c r="AC29" s="686">
        <f t="shared" si="17"/>
        <v>1152.2239240501822</v>
      </c>
      <c r="AD29" s="686">
        <f t="shared" si="17"/>
        <v>8527.4827534189189</v>
      </c>
      <c r="AE29" s="686">
        <f t="shared" si="17"/>
        <v>90996.221726979798</v>
      </c>
    </row>
    <row r="30" spans="1:31" ht="12.95" customHeight="1">
      <c r="A30" s="418">
        <v>2014</v>
      </c>
      <c r="B30" s="1055">
        <v>1599</v>
      </c>
      <c r="C30" s="1055">
        <v>6841</v>
      </c>
      <c r="D30" s="1056">
        <v>197824</v>
      </c>
      <c r="E30" s="1056">
        <v>2642898</v>
      </c>
      <c r="F30" s="1057">
        <v>2849162</v>
      </c>
      <c r="G30" s="1055">
        <v>3410397.2052618805</v>
      </c>
      <c r="H30" s="1055">
        <v>712956.65283609333</v>
      </c>
      <c r="I30" s="1056">
        <v>980633.63749940379</v>
      </c>
      <c r="J30" s="1058">
        <v>1999119.7194391894</v>
      </c>
      <c r="K30" s="1059">
        <v>177312.53456284851</v>
      </c>
      <c r="L30" s="1057">
        <v>7280419.7495994158</v>
      </c>
      <c r="M30" s="1055">
        <v>36263816.274877004</v>
      </c>
      <c r="N30" s="1055">
        <v>7577965.2374860002</v>
      </c>
      <c r="O30" s="1056">
        <v>10423643.860056013</v>
      </c>
      <c r="P30" s="1058">
        <v>21252655.795773141</v>
      </c>
      <c r="Q30" s="1059">
        <v>1891038.4067976475</v>
      </c>
      <c r="R30" s="1060">
        <v>77409119.574989796</v>
      </c>
      <c r="T30" s="686">
        <f t="shared" ref="T30:AE30" si="18">T18/1000</f>
        <v>3854.9198167295876</v>
      </c>
      <c r="U30" s="686">
        <f t="shared" si="18"/>
        <v>41132.713413059901</v>
      </c>
      <c r="V30" s="686">
        <f t="shared" si="18"/>
        <v>802.31710169693304</v>
      </c>
      <c r="W30" s="686">
        <f t="shared" si="18"/>
        <v>8559.0389524500079</v>
      </c>
      <c r="X30" s="686">
        <f t="shared" si="18"/>
        <v>1117.9152635170003</v>
      </c>
      <c r="Y30" s="686">
        <f t="shared" si="18"/>
        <v>11925.785895784822</v>
      </c>
      <c r="Z30" s="686">
        <f t="shared" si="18"/>
        <v>2275.6416101114</v>
      </c>
      <c r="AA30" s="686">
        <f t="shared" si="18"/>
        <v>24278.826483839071</v>
      </c>
      <c r="AB30" s="686">
        <f t="shared" si="18"/>
        <v>131.96193493334775</v>
      </c>
      <c r="AC30" s="686">
        <f t="shared" si="18"/>
        <v>1410.0463273069997</v>
      </c>
      <c r="AD30" s="686">
        <f t="shared" si="18"/>
        <v>8182.7557269882691</v>
      </c>
      <c r="AE30" s="686">
        <f t="shared" si="18"/>
        <v>87306.411072440795</v>
      </c>
    </row>
    <row r="31" spans="1:31" ht="12.95" customHeight="1">
      <c r="A31" s="406">
        <v>2015</v>
      </c>
      <c r="B31" s="940">
        <v>1606</v>
      </c>
      <c r="C31" s="940">
        <v>6814</v>
      </c>
      <c r="D31" s="1050">
        <v>199725</v>
      </c>
      <c r="E31" s="1050">
        <v>2636189</v>
      </c>
      <c r="F31" s="1051">
        <v>2844334</v>
      </c>
      <c r="G31" s="940">
        <v>3522761.6740966924</v>
      </c>
      <c r="H31" s="940">
        <v>740547.16276384518</v>
      </c>
      <c r="I31" s="1050">
        <v>1057163.4652972291</v>
      </c>
      <c r="J31" s="1052">
        <v>2171135.5106019503</v>
      </c>
      <c r="K31" s="1053">
        <v>115956.82018521987</v>
      </c>
      <c r="L31" s="1051">
        <v>7607564.6329449378</v>
      </c>
      <c r="M31" s="940">
        <v>37559635.195127994</v>
      </c>
      <c r="N31" s="940">
        <v>7890518.1577660004</v>
      </c>
      <c r="O31" s="1050">
        <v>11257688.3182912</v>
      </c>
      <c r="P31" s="1052">
        <v>23123104.062590908</v>
      </c>
      <c r="Q31" s="1053">
        <v>1236955.6900010556</v>
      </c>
      <c r="R31" s="1054">
        <v>81067901.423777163</v>
      </c>
      <c r="T31" s="686">
        <f t="shared" ref="T31:AE31" si="19">T19/1000</f>
        <v>4200.7408816692532</v>
      </c>
      <c r="U31" s="686">
        <f t="shared" si="19"/>
        <v>44813.140046417997</v>
      </c>
      <c r="V31" s="686">
        <f t="shared" si="19"/>
        <v>837.95548207248396</v>
      </c>
      <c r="W31" s="686">
        <f t="shared" si="19"/>
        <v>8942.578562900002</v>
      </c>
      <c r="X31" s="686">
        <f t="shared" si="19"/>
        <v>1201.4750959205983</v>
      </c>
      <c r="Y31" s="686">
        <f t="shared" si="19"/>
        <v>12826.305476369995</v>
      </c>
      <c r="Z31" s="686">
        <f t="shared" si="19"/>
        <v>2173.2346050440929</v>
      </c>
      <c r="AA31" s="686">
        <f t="shared" si="19"/>
        <v>23200.395458900002</v>
      </c>
      <c r="AB31" s="686">
        <f t="shared" si="19"/>
        <v>151.22340892275872</v>
      </c>
      <c r="AC31" s="686">
        <f t="shared" si="19"/>
        <v>1615.2141925308999</v>
      </c>
      <c r="AD31" s="686">
        <f t="shared" si="19"/>
        <v>8564.6294736291857</v>
      </c>
      <c r="AE31" s="686">
        <f t="shared" si="19"/>
        <v>91397.6337371189</v>
      </c>
    </row>
    <row r="32" spans="1:31" ht="12.95" customHeight="1">
      <c r="A32" s="418">
        <v>2016</v>
      </c>
      <c r="B32" s="1055">
        <v>1618</v>
      </c>
      <c r="C32" s="1055">
        <v>6823</v>
      </c>
      <c r="D32" s="1056">
        <v>199995</v>
      </c>
      <c r="E32" s="1056">
        <v>2632037</v>
      </c>
      <c r="F32" s="1057">
        <v>2840473</v>
      </c>
      <c r="G32" s="1055">
        <v>3836358.4581271773</v>
      </c>
      <c r="H32" s="1055">
        <v>801511.80511781632</v>
      </c>
      <c r="I32" s="1056">
        <v>1152681.5890783148</v>
      </c>
      <c r="J32" s="1058">
        <v>2368461.0261057094</v>
      </c>
      <c r="K32" s="1059">
        <v>96121.355104837567</v>
      </c>
      <c r="L32" s="1057">
        <v>8255134.2335338555</v>
      </c>
      <c r="M32" s="1055">
        <v>41022704.505940005</v>
      </c>
      <c r="N32" s="1055">
        <v>8566822.965175001</v>
      </c>
      <c r="O32" s="1056">
        <v>12316757.98453786</v>
      </c>
      <c r="P32" s="1058">
        <v>25309234.459076907</v>
      </c>
      <c r="Q32" s="1059">
        <v>1027647.3024702221</v>
      </c>
      <c r="R32" s="1060">
        <v>88243167.217199996</v>
      </c>
      <c r="T32" s="413"/>
      <c r="U32" s="413"/>
      <c r="V32" s="413"/>
      <c r="W32" s="413"/>
      <c r="X32" s="413"/>
      <c r="Y32" s="413"/>
      <c r="Z32" s="413"/>
      <c r="AA32" s="413"/>
      <c r="AB32" s="413"/>
      <c r="AC32" s="413"/>
      <c r="AD32" s="413"/>
      <c r="AE32" s="413"/>
    </row>
    <row r="33" spans="1:31" ht="12.95" customHeight="1">
      <c r="A33" s="406">
        <v>2017</v>
      </c>
      <c r="B33" s="940">
        <v>1703</v>
      </c>
      <c r="C33" s="940">
        <v>6817</v>
      </c>
      <c r="D33" s="1050">
        <v>203138</v>
      </c>
      <c r="E33" s="1050">
        <v>2632599</v>
      </c>
      <c r="F33" s="1051">
        <v>2844257</v>
      </c>
      <c r="G33" s="940">
        <v>3847746</v>
      </c>
      <c r="H33" s="940">
        <v>905811.00000000012</v>
      </c>
      <c r="I33" s="1050">
        <v>1238757.2516670562</v>
      </c>
      <c r="J33" s="1052">
        <v>2427268.7824260001</v>
      </c>
      <c r="K33" s="1053">
        <v>107899.71932586282</v>
      </c>
      <c r="L33" s="1051">
        <v>8527482.7534189187</v>
      </c>
      <c r="M33" s="940">
        <v>41058748.2441696</v>
      </c>
      <c r="N33" s="940">
        <v>9665069.4472600017</v>
      </c>
      <c r="O33" s="1050">
        <v>13218065.533287004</v>
      </c>
      <c r="P33" s="1052">
        <v>25902114.578212999</v>
      </c>
      <c r="Q33" s="1053">
        <v>1152223.9240501821</v>
      </c>
      <c r="R33" s="1054">
        <v>90996221.726979792</v>
      </c>
      <c r="T33" s="413"/>
      <c r="U33" s="413"/>
      <c r="V33" s="413"/>
      <c r="W33" s="413"/>
      <c r="X33" s="413"/>
      <c r="Y33" s="413"/>
      <c r="Z33" s="413"/>
      <c r="AA33" s="413"/>
      <c r="AB33" s="413"/>
      <c r="AC33" s="413"/>
      <c r="AD33" s="413"/>
      <c r="AE33" s="413"/>
    </row>
    <row r="34" spans="1:31" ht="12.95" customHeight="1">
      <c r="A34" s="418">
        <v>2018</v>
      </c>
      <c r="B34" s="1055">
        <v>1692</v>
      </c>
      <c r="C34" s="1055">
        <v>6817</v>
      </c>
      <c r="D34" s="1056">
        <v>205693</v>
      </c>
      <c r="E34" s="1056">
        <v>2626417</v>
      </c>
      <c r="F34" s="1057">
        <v>2840619</v>
      </c>
      <c r="G34" s="1055">
        <v>3854919.8167295875</v>
      </c>
      <c r="H34" s="1055">
        <v>802317.10169693304</v>
      </c>
      <c r="I34" s="1056">
        <v>1117915.2635170002</v>
      </c>
      <c r="J34" s="1058">
        <v>2275641.6101114</v>
      </c>
      <c r="K34" s="1059">
        <v>131961.93493334774</v>
      </c>
      <c r="L34" s="1057">
        <v>8182755.726988269</v>
      </c>
      <c r="M34" s="1055">
        <v>41132713.413059898</v>
      </c>
      <c r="N34" s="1055">
        <v>8559038.9524500072</v>
      </c>
      <c r="O34" s="1056">
        <v>11925785.895784821</v>
      </c>
      <c r="P34" s="1058">
        <v>24278826.483839072</v>
      </c>
      <c r="Q34" s="1059">
        <v>1410046.3273069998</v>
      </c>
      <c r="R34" s="1060">
        <v>87306411.072440788</v>
      </c>
      <c r="T34" s="413"/>
      <c r="U34" s="413"/>
      <c r="V34" s="413"/>
      <c r="W34" s="413"/>
      <c r="X34" s="413"/>
      <c r="Y34" s="413"/>
      <c r="Z34" s="413"/>
      <c r="AA34" s="413"/>
      <c r="AB34" s="413"/>
      <c r="AC34" s="413"/>
      <c r="AD34" s="413"/>
      <c r="AE34" s="413"/>
    </row>
    <row r="35" spans="1:31" ht="12.95" customHeight="1">
      <c r="A35" s="406">
        <v>2019</v>
      </c>
      <c r="B35" s="940">
        <v>1690</v>
      </c>
      <c r="C35" s="940">
        <v>6759</v>
      </c>
      <c r="D35" s="1050">
        <v>206267</v>
      </c>
      <c r="E35" s="1050">
        <v>2619793</v>
      </c>
      <c r="F35" s="1051">
        <v>2834509</v>
      </c>
      <c r="G35" s="940">
        <v>4200740.8816692531</v>
      </c>
      <c r="H35" s="940">
        <v>837955.48207248398</v>
      </c>
      <c r="I35" s="1050">
        <v>1201475.0959205984</v>
      </c>
      <c r="J35" s="1052">
        <v>2173234.605044093</v>
      </c>
      <c r="K35" s="1053">
        <v>151223.40892275871</v>
      </c>
      <c r="L35" s="1051">
        <v>8564629.4736291859</v>
      </c>
      <c r="M35" s="940">
        <v>44813140.046417996</v>
      </c>
      <c r="N35" s="940">
        <v>8942578.5629000012</v>
      </c>
      <c r="O35" s="1050">
        <v>12826305.476369996</v>
      </c>
      <c r="P35" s="1052">
        <v>23200395.458900001</v>
      </c>
      <c r="Q35" s="1053">
        <v>1615214.1925309</v>
      </c>
      <c r="R35" s="1054">
        <v>91397633.7371189</v>
      </c>
      <c r="T35" s="413"/>
      <c r="U35" s="413"/>
      <c r="V35" s="1061"/>
      <c r="W35" s="1061"/>
    </row>
    <row r="36" spans="1:31" ht="12.95" customHeight="1">
      <c r="A36" s="418">
        <v>2020</v>
      </c>
      <c r="B36" s="1055">
        <f>'8.2'!B36</f>
        <v>1605</v>
      </c>
      <c r="C36" s="1055">
        <f>'8.3'!B36</f>
        <v>6748</v>
      </c>
      <c r="D36" s="1056">
        <f>'8.4'!B36</f>
        <v>206659</v>
      </c>
      <c r="E36" s="1056">
        <f>'8.5'!B36</f>
        <v>2614120</v>
      </c>
      <c r="F36" s="1057">
        <f t="shared" ref="F36" si="20">SUM(B36:E36)</f>
        <v>2829132</v>
      </c>
      <c r="G36" s="1055">
        <f>'8.2'!C36</f>
        <v>4268309.7902267631</v>
      </c>
      <c r="H36" s="1055">
        <f>'8.3'!C36</f>
        <v>840410.28830097569</v>
      </c>
      <c r="I36" s="1056">
        <f>'8.4'!C36</f>
        <v>1197728.8742469333</v>
      </c>
      <c r="J36" s="1058">
        <f>'8.5'!C36</f>
        <v>2245541.6331866197</v>
      </c>
      <c r="K36" s="1059">
        <f>K25</f>
        <v>142228.58725978711</v>
      </c>
      <c r="L36" s="1057">
        <f t="shared" ref="L36" si="21">SUM(G36:K36)</f>
        <v>8694219.1732210796</v>
      </c>
      <c r="M36" s="1055">
        <f>'8.2'!D36</f>
        <v>45620793.125848003</v>
      </c>
      <c r="N36" s="1055">
        <f>'8.3'!D36</f>
        <v>8977575.5740339998</v>
      </c>
      <c r="O36" s="1056">
        <f>'8.4'!D36</f>
        <v>12792266.307976004</v>
      </c>
      <c r="P36" s="1058">
        <f>'8.5'!D36</f>
        <v>23983568.670029998</v>
      </c>
      <c r="Q36" s="1059">
        <f>Q25</f>
        <v>1520227.6741253468</v>
      </c>
      <c r="R36" s="1060">
        <f>SUM(M36:Q36)</f>
        <v>92894431.35201335</v>
      </c>
      <c r="T36" s="413"/>
      <c r="U36" s="413"/>
      <c r="V36" s="1061"/>
      <c r="W36" s="1061"/>
    </row>
    <row r="37" spans="1:31" ht="9.9499999999999993" customHeight="1">
      <c r="F37" s="1062"/>
      <c r="G37" s="1000"/>
      <c r="H37" s="1001"/>
      <c r="I37" s="1001"/>
      <c r="J37" s="1001"/>
      <c r="K37" s="1001"/>
      <c r="L37" s="1001"/>
      <c r="M37" s="1001"/>
      <c r="N37" s="695"/>
      <c r="O37" s="1000"/>
      <c r="P37" s="1000"/>
      <c r="Q37" s="1000"/>
      <c r="R37" s="1000"/>
      <c r="T37" s="413"/>
      <c r="V37" s="1061"/>
      <c r="W37" s="1061"/>
    </row>
    <row r="38" spans="1:31" ht="12" customHeight="1">
      <c r="D38" s="1785"/>
      <c r="E38" s="1063"/>
      <c r="F38" s="400"/>
      <c r="G38" s="1000"/>
      <c r="H38" s="1000"/>
      <c r="I38" s="695"/>
      <c r="J38" s="695"/>
      <c r="K38" s="695"/>
      <c r="L38" s="695"/>
      <c r="M38" s="695"/>
      <c r="N38" s="695"/>
      <c r="O38" s="1000"/>
      <c r="P38" s="1000"/>
      <c r="Q38" s="1000"/>
      <c r="R38" s="1000"/>
      <c r="T38" s="413"/>
      <c r="V38" s="1061"/>
      <c r="W38" s="1061"/>
    </row>
    <row r="39" spans="1:31" ht="12" customHeight="1">
      <c r="D39" s="1785"/>
      <c r="T39" s="413"/>
    </row>
    <row r="40" spans="1:31" ht="12" customHeight="1"/>
    <row r="41" spans="1:31" ht="12" customHeight="1">
      <c r="B41" s="403"/>
      <c r="C41" s="403"/>
      <c r="D41" s="403"/>
      <c r="E41" s="403"/>
      <c r="F41" s="413"/>
    </row>
    <row r="42" spans="1:31" ht="12" customHeight="1">
      <c r="M42" s="413"/>
    </row>
    <row r="43" spans="1:31" ht="12" customHeight="1"/>
  </sheetData>
  <mergeCells count="7">
    <mergeCell ref="A1:R1"/>
    <mergeCell ref="D38:D39"/>
    <mergeCell ref="G4:R4"/>
    <mergeCell ref="G5:L5"/>
    <mergeCell ref="M5:R5"/>
    <mergeCell ref="A3:R3"/>
    <mergeCell ref="B4:F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List37"/>
  <dimension ref="A1:S122"/>
  <sheetViews>
    <sheetView showGridLines="0" zoomScaleNormal="100" zoomScaleSheetLayoutView="100" workbookViewId="0">
      <selection sqref="A1:H1"/>
    </sheetView>
  </sheetViews>
  <sheetFormatPr defaultColWidth="9.140625" defaultRowHeight="12.75"/>
  <cols>
    <col min="1" max="1" width="20.140625" style="1086" customWidth="1"/>
    <col min="2" max="8" width="10.7109375" style="1086" customWidth="1"/>
    <col min="9" max="9" width="10.140625" style="1086" bestFit="1" customWidth="1"/>
    <col min="10" max="10" width="9.5703125" style="1086" bestFit="1" customWidth="1"/>
    <col min="11" max="11" width="11.140625" style="1086" customWidth="1"/>
    <col min="12" max="14" width="9.140625" style="1086"/>
    <col min="15" max="15" width="10.85546875" style="1086" bestFit="1" customWidth="1"/>
    <col min="16" max="16" width="11.7109375" style="1086" bestFit="1" customWidth="1"/>
    <col min="17" max="16384" width="9.140625" style="1086"/>
  </cols>
  <sheetData>
    <row r="1" spans="1:19" ht="18" customHeight="1">
      <c r="A1" s="1798" t="s">
        <v>463</v>
      </c>
      <c r="B1" s="1798"/>
      <c r="C1" s="1798"/>
      <c r="D1" s="1798"/>
      <c r="E1" s="1798"/>
      <c r="F1" s="1798"/>
      <c r="G1" s="1798"/>
      <c r="H1" s="1798"/>
    </row>
    <row r="2" spans="1:19" ht="5.0999999999999996" customHeight="1">
      <c r="A2" s="1109"/>
      <c r="B2" s="1109"/>
      <c r="C2" s="1109"/>
      <c r="D2" s="1109"/>
      <c r="E2" s="1109"/>
      <c r="F2" s="1109"/>
      <c r="G2" s="1109"/>
      <c r="H2" s="1109"/>
    </row>
    <row r="3" spans="1:19" ht="15" customHeight="1">
      <c r="A3" s="1801" t="s">
        <v>428</v>
      </c>
      <c r="B3" s="1802"/>
      <c r="C3" s="1802"/>
      <c r="D3" s="1802"/>
      <c r="E3" s="1802"/>
      <c r="F3" s="1802"/>
      <c r="G3" s="1802"/>
      <c r="H3" s="1803"/>
    </row>
    <row r="4" spans="1:19" ht="14.1" customHeight="1">
      <c r="A4" s="1799">
        <v>2020</v>
      </c>
      <c r="B4" s="1800"/>
      <c r="C4" s="187" t="str">
        <f>'8.8'!G6</f>
        <v>VO</v>
      </c>
      <c r="D4" s="187" t="str">
        <f>'8.8'!H6</f>
        <v>SO</v>
      </c>
      <c r="E4" s="187" t="str">
        <f>'8.8'!I6</f>
        <v>MO</v>
      </c>
      <c r="F4" s="187" t="str">
        <f>'8.8'!J6</f>
        <v>DOM</v>
      </c>
      <c r="G4" s="193" t="str">
        <f>'8.8'!K6</f>
        <v>OP</v>
      </c>
      <c r="H4" s="196" t="str">
        <f>'8.8'!L6</f>
        <v>Celkem</v>
      </c>
    </row>
    <row r="5" spans="1:19" ht="15.95" customHeight="1">
      <c r="A5" s="1809" t="s">
        <v>414</v>
      </c>
      <c r="B5" s="1810"/>
      <c r="C5" s="1091">
        <f>'8.8'!G25</f>
        <v>4268309.7902267631</v>
      </c>
      <c r="D5" s="1091">
        <f>'8.8'!H25</f>
        <v>840410.28830097569</v>
      </c>
      <c r="E5" s="1091">
        <f>'8.8'!I25</f>
        <v>1197728.8742469333</v>
      </c>
      <c r="F5" s="1091">
        <f>'8.8'!J25</f>
        <v>2245541.6331866197</v>
      </c>
      <c r="G5" s="1092">
        <f>'8.8'!K25</f>
        <v>142228.58725978711</v>
      </c>
      <c r="H5" s="1093">
        <f>'8.8'!L25</f>
        <v>8694219.1732210778</v>
      </c>
    </row>
    <row r="6" spans="1:19" ht="15.95" customHeight="1">
      <c r="A6" s="1811" t="s">
        <v>366</v>
      </c>
      <c r="B6" s="1812"/>
      <c r="C6" s="1106">
        <f>'8.8'!M25</f>
        <v>45620793.125848003</v>
      </c>
      <c r="D6" s="1106">
        <f>'8.8'!N25</f>
        <v>8977575.5740339998</v>
      </c>
      <c r="E6" s="1106">
        <f>'8.8'!O25</f>
        <v>12792266.307976004</v>
      </c>
      <c r="F6" s="1106">
        <f>'8.8'!P25</f>
        <v>23983568.670029998</v>
      </c>
      <c r="G6" s="1107">
        <f>'8.8'!Q25</f>
        <v>1520227.6741253468</v>
      </c>
      <c r="H6" s="1108">
        <f>'8.8'!R25</f>
        <v>92894431.352013335</v>
      </c>
      <c r="J6" s="1085"/>
      <c r="K6" s="1085"/>
      <c r="L6" s="1085"/>
      <c r="M6" s="1101"/>
      <c r="N6" s="1101"/>
      <c r="O6" s="1085"/>
    </row>
    <row r="7" spans="1:19" ht="15.95" customHeight="1">
      <c r="A7" s="1807" t="s">
        <v>102</v>
      </c>
      <c r="B7" s="1808"/>
      <c r="C7" s="188">
        <f>C5/$H$5</f>
        <v>0.49093652980057306</v>
      </c>
      <c r="D7" s="188">
        <f t="shared" ref="D7:G7" si="0">D5/$H$5</f>
        <v>9.6663112759971553E-2</v>
      </c>
      <c r="E7" s="188">
        <f t="shared" si="0"/>
        <v>0.13776152295953595</v>
      </c>
      <c r="F7" s="188">
        <f t="shared" si="0"/>
        <v>0.25827985106507045</v>
      </c>
      <c r="G7" s="194">
        <f t="shared" si="0"/>
        <v>1.6358983414849152E-2</v>
      </c>
      <c r="H7" s="197">
        <f>SUM(C7:G7)</f>
        <v>1.0000000000000002</v>
      </c>
      <c r="J7" s="1085"/>
      <c r="K7" s="1085"/>
      <c r="L7" s="1085"/>
      <c r="M7" s="1101"/>
      <c r="N7" s="1101"/>
      <c r="O7" s="1085"/>
    </row>
    <row r="8" spans="1:19" ht="15.95" customHeight="1">
      <c r="A8" s="1805" t="s">
        <v>290</v>
      </c>
      <c r="B8" s="1806"/>
      <c r="C8" s="1098">
        <f>'8.8'!B25</f>
        <v>1605</v>
      </c>
      <c r="D8" s="1098">
        <f>'8.8'!C25</f>
        <v>6748</v>
      </c>
      <c r="E8" s="1098">
        <f>'8.8'!D25</f>
        <v>206659</v>
      </c>
      <c r="F8" s="1098">
        <f>'8.8'!E25</f>
        <v>2614120</v>
      </c>
      <c r="G8" s="1099"/>
      <c r="H8" s="1100">
        <f>SUM(C8:G8)</f>
        <v>2829132</v>
      </c>
      <c r="J8" s="1085"/>
      <c r="K8" s="1085"/>
      <c r="L8" s="1085"/>
      <c r="M8" s="1101"/>
      <c r="N8" s="1101"/>
      <c r="O8" s="1085"/>
    </row>
    <row r="9" spans="1:19" ht="14.45" customHeight="1">
      <c r="A9" s="1087"/>
      <c r="B9" s="1102"/>
      <c r="C9" s="1087"/>
      <c r="D9" s="1087"/>
      <c r="E9" s="1087"/>
      <c r="F9" s="1087"/>
      <c r="G9" s="1087"/>
      <c r="H9" s="1087"/>
      <c r="I9" s="1085"/>
      <c r="J9" s="1085"/>
      <c r="K9" s="1085"/>
      <c r="L9" s="1085"/>
      <c r="M9" s="1101"/>
      <c r="N9" s="1101"/>
      <c r="O9" s="1085"/>
      <c r="P9" s="1085"/>
      <c r="Q9" s="1101"/>
      <c r="R9" s="1101"/>
      <c r="S9" s="1103"/>
    </row>
    <row r="10" spans="1:19" ht="14.45" customHeight="1">
      <c r="A10" s="1804"/>
      <c r="B10" s="1804"/>
      <c r="C10" s="1804"/>
      <c r="D10" s="1804"/>
      <c r="E10" s="1804"/>
      <c r="F10" s="1804"/>
      <c r="G10" s="1804"/>
      <c r="H10" s="1804"/>
      <c r="I10" s="1085"/>
      <c r="J10" s="1085"/>
      <c r="K10" s="1085"/>
      <c r="L10" s="1085"/>
      <c r="M10" s="1101"/>
      <c r="N10" s="1101"/>
      <c r="O10" s="1085"/>
      <c r="P10" s="1085"/>
      <c r="Q10" s="1101"/>
      <c r="R10" s="1101"/>
    </row>
    <row r="11" spans="1:19" ht="14.45" customHeight="1">
      <c r="A11" s="1087"/>
      <c r="B11" s="1087"/>
      <c r="C11" s="1087"/>
      <c r="D11" s="1087"/>
      <c r="E11" s="1087"/>
      <c r="F11" s="1087"/>
      <c r="G11" s="1087"/>
      <c r="H11" s="1087"/>
      <c r="I11" s="1085"/>
      <c r="J11" s="1085"/>
      <c r="K11" s="1085"/>
      <c r="L11" s="1085"/>
      <c r="M11" s="1101"/>
      <c r="N11" s="1101"/>
      <c r="O11" s="1085"/>
      <c r="P11" s="1085"/>
      <c r="Q11" s="1101"/>
      <c r="R11" s="1101"/>
    </row>
    <row r="12" spans="1:19" ht="14.45" customHeight="1">
      <c r="A12" s="1087"/>
      <c r="B12" s="1087"/>
      <c r="C12" s="1087"/>
      <c r="D12" s="1087"/>
      <c r="E12" s="1087"/>
      <c r="F12" s="1087"/>
      <c r="G12" s="1087"/>
      <c r="H12" s="1087"/>
      <c r="I12" s="1085"/>
      <c r="J12" s="1085"/>
      <c r="K12" s="1085"/>
      <c r="L12" s="1085"/>
      <c r="M12" s="1101"/>
      <c r="N12" s="1101"/>
      <c r="O12" s="1085"/>
      <c r="P12" s="1085"/>
      <c r="Q12" s="1101"/>
      <c r="R12" s="1101"/>
    </row>
    <row r="13" spans="1:19" ht="14.45" customHeight="1">
      <c r="A13" s="1087"/>
      <c r="B13" s="1087"/>
      <c r="C13" s="1087"/>
      <c r="D13" s="1087"/>
      <c r="E13" s="1087"/>
      <c r="F13" s="1087"/>
      <c r="G13" s="1087"/>
      <c r="H13" s="1087"/>
      <c r="I13" s="1085"/>
      <c r="J13" s="1085"/>
      <c r="K13" s="1085"/>
      <c r="P13" s="1085"/>
      <c r="Q13" s="1101"/>
      <c r="R13" s="1101"/>
    </row>
    <row r="14" spans="1:19" ht="14.45" customHeight="1">
      <c r="A14" s="1087"/>
      <c r="B14" s="1087"/>
      <c r="C14" s="1087"/>
      <c r="D14" s="1087"/>
      <c r="E14" s="1087"/>
      <c r="F14" s="1087"/>
      <c r="G14" s="1087"/>
      <c r="H14" s="1087"/>
      <c r="I14" s="1085"/>
      <c r="J14" s="1085"/>
      <c r="K14" s="1085"/>
      <c r="P14" s="1085"/>
      <c r="Q14" s="1101"/>
      <c r="R14" s="1101"/>
    </row>
    <row r="15" spans="1:19" ht="14.45" customHeight="1">
      <c r="A15" s="1087"/>
      <c r="B15" s="1087"/>
      <c r="C15" s="1087"/>
      <c r="D15" s="1087"/>
      <c r="E15" s="1087"/>
      <c r="F15" s="1087"/>
      <c r="G15" s="1087"/>
      <c r="H15" s="1087"/>
      <c r="I15" s="1085"/>
      <c r="J15" s="1085"/>
      <c r="P15" s="1085"/>
      <c r="Q15" s="1101"/>
      <c r="R15" s="1101"/>
    </row>
    <row r="16" spans="1:19" ht="14.45" customHeight="1">
      <c r="A16" s="1087"/>
      <c r="B16" s="1087"/>
      <c r="C16" s="1087"/>
      <c r="D16" s="1087"/>
      <c r="E16" s="1087"/>
      <c r="F16" s="1087"/>
      <c r="G16" s="1087"/>
      <c r="H16" s="1087"/>
      <c r="I16" s="1085"/>
      <c r="J16" s="1085"/>
    </row>
    <row r="17" spans="1:12" ht="14.45" customHeight="1">
      <c r="A17" s="1087"/>
      <c r="B17" s="1087"/>
      <c r="C17" s="1087"/>
      <c r="D17" s="1087"/>
      <c r="E17" s="1087"/>
      <c r="F17" s="1087"/>
      <c r="G17" s="1087"/>
      <c r="H17" s="1087"/>
      <c r="I17" s="1085"/>
      <c r="J17" s="1085"/>
      <c r="K17" s="1085"/>
      <c r="L17" s="1085"/>
    </row>
    <row r="18" spans="1:12" ht="14.45" customHeight="1">
      <c r="A18" s="1087"/>
      <c r="B18" s="1087"/>
      <c r="C18" s="1087"/>
      <c r="D18" s="1087"/>
      <c r="E18" s="1087"/>
      <c r="F18" s="1087"/>
      <c r="G18" s="1087"/>
      <c r="H18" s="1087"/>
      <c r="I18" s="1085"/>
      <c r="J18" s="1085"/>
      <c r="K18" s="1085"/>
      <c r="L18" s="1085"/>
    </row>
    <row r="19" spans="1:12" ht="14.45" customHeight="1">
      <c r="A19" s="1087"/>
      <c r="B19" s="1087"/>
      <c r="C19" s="1087"/>
      <c r="D19" s="1087"/>
      <c r="E19" s="1087"/>
      <c r="F19" s="1087"/>
      <c r="G19" s="1087"/>
      <c r="H19" s="1087"/>
      <c r="I19" s="1104"/>
      <c r="J19" s="1085"/>
      <c r="K19" s="1085"/>
      <c r="L19" s="1085"/>
    </row>
    <row r="20" spans="1:12" ht="14.45" customHeight="1">
      <c r="A20" s="370"/>
      <c r="B20" s="370"/>
      <c r="C20" s="370"/>
      <c r="D20" s="370"/>
      <c r="E20" s="370"/>
      <c r="F20" s="370"/>
      <c r="G20" s="1087"/>
      <c r="H20" s="1087"/>
      <c r="I20" s="1085"/>
      <c r="J20" s="1085"/>
      <c r="K20" s="1085"/>
      <c r="L20" s="1085"/>
    </row>
    <row r="21" spans="1:12" ht="14.45" customHeight="1">
      <c r="A21" s="1087"/>
      <c r="B21" s="1087"/>
      <c r="C21" s="1087"/>
      <c r="D21" s="1087"/>
      <c r="E21" s="1087"/>
      <c r="F21" s="1087"/>
      <c r="G21" s="1087"/>
      <c r="H21" s="1087"/>
      <c r="I21" s="1085"/>
      <c r="J21" s="1085"/>
      <c r="K21" s="1085"/>
      <c r="L21" s="1085"/>
    </row>
    <row r="22" spans="1:12" ht="14.45" customHeight="1">
      <c r="A22" s="1087"/>
      <c r="B22" s="1087"/>
      <c r="C22" s="1087"/>
      <c r="D22" s="1087"/>
      <c r="E22" s="1087"/>
      <c r="F22" s="1087"/>
      <c r="G22" s="1087"/>
      <c r="H22" s="1087"/>
      <c r="I22" s="1085"/>
      <c r="J22" s="1085"/>
      <c r="K22" s="1085"/>
      <c r="L22" s="1085"/>
    </row>
    <row r="23" spans="1:12" ht="14.45" customHeight="1">
      <c r="A23" s="1087"/>
      <c r="B23" s="1087"/>
      <c r="C23" s="1087"/>
      <c r="D23" s="1087"/>
      <c r="E23" s="1087"/>
      <c r="F23" s="1087"/>
      <c r="G23" s="1087"/>
      <c r="H23" s="1087"/>
      <c r="I23" s="1085"/>
      <c r="J23" s="1085"/>
      <c r="K23" s="1085"/>
      <c r="L23" s="1085"/>
    </row>
    <row r="24" spans="1:12" ht="14.45" customHeight="1">
      <c r="A24" s="1087"/>
      <c r="B24" s="1087"/>
      <c r="C24" s="1087"/>
      <c r="D24" s="1087"/>
      <c r="E24" s="1087"/>
      <c r="F24" s="1087"/>
      <c r="G24" s="1087"/>
      <c r="H24" s="1087"/>
      <c r="I24" s="1085"/>
    </row>
    <row r="25" spans="1:12" ht="14.45" customHeight="1">
      <c r="A25" s="1087"/>
      <c r="B25" s="1087"/>
      <c r="C25" s="1087"/>
      <c r="D25" s="1087"/>
      <c r="E25" s="1087"/>
      <c r="F25" s="1087"/>
      <c r="G25" s="1087"/>
      <c r="H25" s="1087"/>
    </row>
    <row r="26" spans="1:12" ht="14.45" customHeight="1">
      <c r="A26" s="1087"/>
      <c r="B26" s="1087"/>
      <c r="C26" s="1087"/>
      <c r="D26" s="1087"/>
      <c r="E26" s="1087"/>
      <c r="F26" s="1087"/>
      <c r="G26" s="1087"/>
      <c r="H26" s="1087"/>
    </row>
    <row r="27" spans="1:12" ht="14.45" customHeight="1">
      <c r="A27" s="1087"/>
      <c r="B27" s="1087"/>
      <c r="C27" s="1087"/>
      <c r="D27" s="1087"/>
      <c r="E27" s="1087"/>
      <c r="F27" s="1087"/>
      <c r="G27" s="1087"/>
      <c r="H27" s="1087"/>
    </row>
    <row r="28" spans="1:12" ht="14.45" customHeight="1">
      <c r="A28" s="1105"/>
      <c r="B28" s="1105"/>
      <c r="C28" s="1105"/>
      <c r="D28" s="1105"/>
      <c r="E28" s="1105"/>
      <c r="F28" s="1105"/>
      <c r="G28" s="1105"/>
      <c r="H28" s="1105"/>
    </row>
    <row r="29" spans="1:12" ht="14.45" customHeight="1">
      <c r="A29" s="1801" t="s">
        <v>416</v>
      </c>
      <c r="B29" s="1802"/>
      <c r="C29" s="1802"/>
      <c r="D29" s="1802"/>
      <c r="E29" s="1802"/>
      <c r="F29" s="1802"/>
      <c r="G29" s="1802"/>
      <c r="H29" s="1803"/>
    </row>
    <row r="30" spans="1:12" ht="14.45" customHeight="1">
      <c r="A30" s="189">
        <v>2020</v>
      </c>
      <c r="B30" s="190" t="s">
        <v>365</v>
      </c>
      <c r="C30" s="187" t="s">
        <v>7</v>
      </c>
      <c r="D30" s="187" t="s">
        <v>273</v>
      </c>
      <c r="E30" s="187" t="s">
        <v>226</v>
      </c>
      <c r="F30" s="187" t="s">
        <v>347</v>
      </c>
      <c r="G30" s="193" t="s">
        <v>68</v>
      </c>
      <c r="H30" s="196" t="s">
        <v>8</v>
      </c>
    </row>
    <row r="31" spans="1:12" ht="15.95" customHeight="1">
      <c r="A31" s="1090" t="s">
        <v>414</v>
      </c>
      <c r="B31" s="1091">
        <v>5101311.3010927765</v>
      </c>
      <c r="C31" s="1091">
        <f>F5</f>
        <v>2245541.6331866197</v>
      </c>
      <c r="D31" s="1091">
        <f>'8.7'!G25</f>
        <v>1116799.5023423922</v>
      </c>
      <c r="E31" s="1091">
        <f>'8.6'!C25</f>
        <v>87655.479339502286</v>
      </c>
      <c r="F31" s="1091">
        <f>'5.1'!C24</f>
        <v>682.67000000000007</v>
      </c>
      <c r="G31" s="1092">
        <f>'8.8'!$K$25</f>
        <v>142228.58725978711</v>
      </c>
      <c r="H31" s="1093">
        <f>SUM(B31:G31)</f>
        <v>8694219.1732210778</v>
      </c>
      <c r="J31" s="1085"/>
      <c r="K31" s="1104"/>
      <c r="L31" s="1104"/>
    </row>
    <row r="32" spans="1:12" ht="15.95" customHeight="1">
      <c r="A32" s="1094" t="s">
        <v>366</v>
      </c>
      <c r="B32" s="1095">
        <v>54506806.885868311</v>
      </c>
      <c r="C32" s="1095">
        <f>F6</f>
        <v>23983568.670029998</v>
      </c>
      <c r="D32" s="1095">
        <f>'8.7'!H25</f>
        <v>11939637.776779683</v>
      </c>
      <c r="E32" s="1095">
        <f>'8.6'!D25</f>
        <v>936926.35021000006</v>
      </c>
      <c r="F32" s="1095">
        <f>'5.1'!F24</f>
        <v>7263.9949999999999</v>
      </c>
      <c r="G32" s="1096">
        <f>'8.8'!$Q$25</f>
        <v>1520227.6741253468</v>
      </c>
      <c r="H32" s="1097">
        <f>SUM(B32:G32)</f>
        <v>92894431.352013335</v>
      </c>
      <c r="J32" s="1085"/>
      <c r="K32" s="1104"/>
      <c r="L32" s="1104"/>
    </row>
    <row r="33" spans="1:17" ht="15.95" customHeight="1">
      <c r="A33" s="191" t="s">
        <v>102</v>
      </c>
      <c r="B33" s="192">
        <f>B31/$H$31</f>
        <v>0.58674749272542404</v>
      </c>
      <c r="C33" s="192">
        <f>C31/$H$31</f>
        <v>0.25827985106507045</v>
      </c>
      <c r="D33" s="192">
        <f t="shared" ref="D33:G33" si="1">D31/$H$31</f>
        <v>0.12845311121005876</v>
      </c>
      <c r="E33" s="192">
        <f t="shared" si="1"/>
        <v>1.0082041594889683E-2</v>
      </c>
      <c r="F33" s="1487">
        <f t="shared" si="1"/>
        <v>7.8519989707952242E-5</v>
      </c>
      <c r="G33" s="195">
        <f t="shared" si="1"/>
        <v>1.6358983414849152E-2</v>
      </c>
      <c r="H33" s="198">
        <f>SUM(B33:G33)</f>
        <v>1</v>
      </c>
      <c r="I33" s="1085"/>
      <c r="J33" s="1085"/>
      <c r="K33" s="1104"/>
      <c r="L33" s="1085"/>
      <c r="M33" s="1085"/>
      <c r="O33" s="1085"/>
    </row>
    <row r="34" spans="1:17" ht="15.95" customHeight="1">
      <c r="A34" s="1080" t="s">
        <v>415</v>
      </c>
      <c r="B34" s="1081">
        <v>213961</v>
      </c>
      <c r="C34" s="1082">
        <f>F8</f>
        <v>2614120</v>
      </c>
      <c r="D34" s="1082">
        <f>'8.7'!$B$25</f>
        <v>794</v>
      </c>
      <c r="E34" s="1082">
        <f>'8.6'!$B$25</f>
        <v>255</v>
      </c>
      <c r="F34" s="1082">
        <v>2</v>
      </c>
      <c r="G34" s="1083"/>
      <c r="H34" s="1084">
        <f>SUM(B34:G34)</f>
        <v>2829132</v>
      </c>
      <c r="I34" s="1085"/>
      <c r="J34" s="1085"/>
      <c r="K34" s="1104"/>
      <c r="L34" s="1085"/>
      <c r="M34" s="1085"/>
      <c r="O34" s="1085"/>
    </row>
    <row r="35" spans="1:17" ht="14.45" customHeight="1">
      <c r="A35" s="1087"/>
      <c r="B35" s="1087"/>
      <c r="C35" s="1087"/>
      <c r="D35" s="1087"/>
      <c r="E35" s="1087"/>
      <c r="F35" s="1087"/>
      <c r="G35" s="1087"/>
      <c r="H35" s="1087"/>
      <c r="K35" s="1085"/>
      <c r="L35" s="1085"/>
      <c r="M35" s="1085"/>
      <c r="O35" s="1085"/>
    </row>
    <row r="36" spans="1:17" ht="14.45" customHeight="1">
      <c r="A36" s="1804"/>
      <c r="B36" s="1804"/>
      <c r="C36" s="1804"/>
      <c r="D36" s="1804"/>
      <c r="E36" s="1804"/>
      <c r="F36" s="1804"/>
      <c r="G36" s="1804"/>
      <c r="H36" s="1804"/>
      <c r="K36" s="1085"/>
      <c r="L36" s="1085"/>
      <c r="M36" s="1085"/>
      <c r="O36" s="1085"/>
      <c r="P36" s="1085"/>
    </row>
    <row r="37" spans="1:17" ht="14.45" customHeight="1">
      <c r="A37" s="1087"/>
      <c r="B37" s="1087"/>
      <c r="C37" s="1087"/>
      <c r="D37" s="1087"/>
      <c r="E37" s="1087"/>
      <c r="F37" s="1087"/>
      <c r="G37" s="1087"/>
      <c r="H37" s="1087"/>
      <c r="K37" s="1085"/>
      <c r="L37" s="1085"/>
      <c r="M37" s="1085"/>
      <c r="O37" s="1085"/>
      <c r="P37" s="1085"/>
    </row>
    <row r="38" spans="1:17" ht="14.45" customHeight="1">
      <c r="A38" s="1087"/>
      <c r="B38" s="1087"/>
      <c r="C38" s="1087"/>
      <c r="D38" s="1087"/>
      <c r="E38" s="1087"/>
      <c r="F38" s="1087"/>
      <c r="G38" s="1087"/>
      <c r="H38" s="1087"/>
      <c r="K38" s="1085"/>
      <c r="L38" s="1085"/>
      <c r="M38" s="1085"/>
      <c r="O38" s="1085"/>
      <c r="P38" s="1085"/>
    </row>
    <row r="39" spans="1:17" ht="14.45" customHeight="1">
      <c r="A39" s="1087"/>
      <c r="B39" s="1087"/>
      <c r="C39" s="1087"/>
      <c r="D39" s="1087"/>
      <c r="E39" s="1087"/>
      <c r="F39" s="1087"/>
      <c r="G39" s="1087"/>
      <c r="H39" s="1087"/>
      <c r="K39" s="1085"/>
      <c r="L39" s="1085"/>
      <c r="M39" s="1085"/>
      <c r="O39" s="1085"/>
      <c r="P39" s="1085"/>
    </row>
    <row r="40" spans="1:17" ht="14.45" customHeight="1">
      <c r="A40" s="1087"/>
      <c r="B40" s="1087"/>
      <c r="C40" s="1087"/>
      <c r="D40" s="1087"/>
      <c r="E40" s="1087"/>
      <c r="F40" s="1087"/>
      <c r="G40" s="1087"/>
      <c r="H40" s="1087"/>
      <c r="P40" s="1085"/>
    </row>
    <row r="41" spans="1:17" ht="14.45" customHeight="1">
      <c r="A41" s="1087"/>
      <c r="B41" s="1087"/>
      <c r="C41" s="1087"/>
      <c r="D41" s="1087"/>
      <c r="E41" s="1087"/>
      <c r="F41" s="1087"/>
      <c r="G41" s="1087"/>
      <c r="H41" s="1087"/>
      <c r="J41" s="1088"/>
      <c r="P41" s="1085"/>
    </row>
    <row r="42" spans="1:17" ht="14.45" customHeight="1">
      <c r="A42" s="1087"/>
      <c r="B42" s="1087"/>
      <c r="C42" s="1087"/>
      <c r="D42" s="1087"/>
      <c r="E42" s="1087"/>
      <c r="F42" s="1087"/>
      <c r="G42" s="1087"/>
      <c r="H42" s="1087"/>
      <c r="I42" s="1085"/>
      <c r="J42" s="1085"/>
      <c r="K42" s="1085"/>
      <c r="L42" s="1085"/>
      <c r="M42" s="1085"/>
      <c r="N42" s="1085"/>
      <c r="O42" s="1085"/>
      <c r="P42" s="1085"/>
    </row>
    <row r="43" spans="1:17" ht="14.45" customHeight="1">
      <c r="A43" s="1087"/>
      <c r="B43" s="1087"/>
      <c r="C43" s="1087"/>
      <c r="D43" s="1087"/>
      <c r="E43" s="1087"/>
      <c r="F43" s="1087"/>
      <c r="G43" s="1087"/>
      <c r="H43" s="1087"/>
      <c r="J43" s="1085"/>
      <c r="K43" s="1085"/>
      <c r="L43" s="1085"/>
      <c r="M43" s="1085"/>
      <c r="N43" s="1085"/>
      <c r="O43" s="1085"/>
    </row>
    <row r="44" spans="1:17" ht="14.45" customHeight="1">
      <c r="A44" s="1087"/>
      <c r="B44" s="1087"/>
      <c r="C44" s="1087"/>
      <c r="D44" s="1087"/>
      <c r="E44" s="1087"/>
      <c r="F44" s="1087"/>
      <c r="G44" s="1087"/>
      <c r="H44" s="1087"/>
      <c r="J44" s="1085"/>
      <c r="K44" s="1085"/>
      <c r="L44" s="1085"/>
      <c r="M44" s="1085"/>
      <c r="N44" s="1085"/>
      <c r="O44" s="1085"/>
    </row>
    <row r="45" spans="1:17" ht="14.45" customHeight="1">
      <c r="A45" s="1087"/>
      <c r="B45" s="1087"/>
      <c r="C45" s="1087"/>
      <c r="D45" s="1087"/>
      <c r="E45" s="1087"/>
      <c r="F45" s="1087"/>
      <c r="G45" s="1087"/>
      <c r="H45" s="1087"/>
      <c r="I45" s="1085"/>
      <c r="J45" s="1085"/>
      <c r="K45" s="1085"/>
      <c r="L45" s="1085"/>
      <c r="M45" s="1085"/>
      <c r="N45" s="1085"/>
      <c r="O45" s="1085"/>
      <c r="P45" s="1085"/>
      <c r="Q45" s="1085"/>
    </row>
    <row r="46" spans="1:17" ht="14.45" customHeight="1">
      <c r="A46" s="1087"/>
      <c r="B46" s="1087"/>
      <c r="C46" s="1087"/>
      <c r="D46" s="1087"/>
      <c r="E46" s="1087"/>
      <c r="F46" s="1087"/>
      <c r="G46" s="1087"/>
      <c r="H46" s="1087"/>
      <c r="I46" s="1085"/>
      <c r="J46" s="1085"/>
      <c r="K46" s="1085"/>
      <c r="L46" s="1085"/>
      <c r="M46" s="1085"/>
      <c r="N46" s="1085"/>
      <c r="O46" s="1085"/>
      <c r="P46" s="1085"/>
      <c r="Q46" s="1085"/>
    </row>
    <row r="47" spans="1:17" ht="14.45" customHeight="1">
      <c r="A47" s="1087"/>
      <c r="B47" s="1087"/>
      <c r="C47" s="1087"/>
      <c r="D47" s="1087"/>
      <c r="E47" s="1087"/>
      <c r="F47" s="1087"/>
      <c r="G47" s="1087"/>
      <c r="H47" s="1087"/>
      <c r="I47" s="1085"/>
      <c r="J47" s="1085"/>
      <c r="K47" s="1085"/>
      <c r="L47" s="1085"/>
      <c r="M47" s="1085"/>
      <c r="N47" s="1085"/>
      <c r="O47" s="1085"/>
      <c r="P47" s="1085"/>
      <c r="Q47" s="1085"/>
    </row>
    <row r="48" spans="1:17" ht="14.45" customHeight="1">
      <c r="A48" s="1087"/>
      <c r="B48" s="1087"/>
      <c r="C48" s="1087"/>
      <c r="D48" s="1087"/>
      <c r="E48" s="1087"/>
      <c r="F48" s="1087"/>
      <c r="G48" s="1087"/>
      <c r="H48" s="1087"/>
      <c r="I48" s="1085"/>
      <c r="J48" s="1085"/>
      <c r="K48" s="1085"/>
      <c r="L48" s="1085"/>
      <c r="M48" s="1085"/>
      <c r="N48" s="1085"/>
      <c r="O48" s="1085"/>
      <c r="P48" s="1085"/>
      <c r="Q48" s="1085"/>
    </row>
    <row r="49" spans="1:17" ht="14.45" customHeight="1">
      <c r="A49" s="1087"/>
      <c r="B49" s="1087"/>
      <c r="C49" s="1087"/>
      <c r="D49" s="1087"/>
      <c r="E49" s="1087"/>
      <c r="F49" s="1087"/>
      <c r="G49" s="1087"/>
      <c r="H49" s="1087"/>
      <c r="I49" s="1085"/>
      <c r="J49" s="1085"/>
      <c r="K49" s="1085"/>
      <c r="L49" s="1085"/>
      <c r="M49" s="1085"/>
      <c r="N49" s="1085"/>
      <c r="O49" s="1085"/>
      <c r="P49" s="1085"/>
      <c r="Q49" s="1085"/>
    </row>
    <row r="50" spans="1:17" ht="14.45" customHeight="1">
      <c r="A50" s="1087"/>
      <c r="B50" s="1087"/>
      <c r="C50" s="1087"/>
      <c r="D50" s="1087"/>
      <c r="E50" s="1087"/>
      <c r="F50" s="1087"/>
      <c r="G50" s="1087"/>
      <c r="H50" s="1087"/>
      <c r="I50" s="1085"/>
      <c r="J50" s="1085"/>
      <c r="K50" s="1085"/>
      <c r="L50" s="1085"/>
      <c r="M50" s="1085"/>
      <c r="N50" s="1085"/>
      <c r="O50" s="1085"/>
      <c r="P50" s="1085"/>
      <c r="Q50" s="1085"/>
    </row>
    <row r="51" spans="1:17" ht="14.45" customHeight="1">
      <c r="A51" s="1087"/>
      <c r="B51" s="1087"/>
      <c r="C51" s="1087"/>
      <c r="D51" s="1087"/>
      <c r="E51" s="1087"/>
      <c r="F51" s="1087"/>
      <c r="G51" s="1087"/>
      <c r="H51" s="1087"/>
      <c r="I51" s="1085"/>
      <c r="P51" s="1085"/>
      <c r="Q51" s="1085"/>
    </row>
    <row r="52" spans="1:17" ht="14.45" customHeight="1">
      <c r="A52" s="1087"/>
      <c r="B52" s="1087"/>
      <c r="C52" s="1087"/>
      <c r="D52" s="1087"/>
      <c r="E52" s="1087"/>
      <c r="F52" s="1087"/>
      <c r="G52" s="1087"/>
      <c r="H52" s="1087"/>
      <c r="I52" s="1085"/>
      <c r="P52" s="1085"/>
      <c r="Q52" s="1085"/>
    </row>
    <row r="53" spans="1:17" ht="6" customHeight="1">
      <c r="A53" s="1087"/>
      <c r="B53" s="1087"/>
      <c r="C53" s="1087"/>
      <c r="D53" s="1087"/>
      <c r="E53" s="1087"/>
      <c r="F53" s="1087"/>
      <c r="G53" s="1087"/>
      <c r="H53" s="1087"/>
      <c r="I53" s="1085"/>
      <c r="P53" s="1085"/>
      <c r="Q53" s="1085"/>
    </row>
    <row r="54" spans="1:17" ht="15" customHeight="1">
      <c r="A54" s="1087"/>
      <c r="B54" s="1087"/>
      <c r="C54" s="1087"/>
      <c r="D54" s="1087"/>
      <c r="E54" s="1087"/>
      <c r="F54" s="1087"/>
      <c r="G54" s="1087"/>
      <c r="H54" s="1087"/>
    </row>
    <row r="55" spans="1:17" ht="15" customHeight="1">
      <c r="A55" s="1087"/>
      <c r="B55" s="1087"/>
      <c r="C55" s="1087"/>
      <c r="D55" s="1087"/>
      <c r="E55" s="1087"/>
      <c r="F55" s="1087"/>
      <c r="G55" s="1087"/>
      <c r="H55" s="1087"/>
    </row>
    <row r="56" spans="1:17" ht="22.5" customHeight="1">
      <c r="A56" s="1087"/>
      <c r="B56" s="1087"/>
      <c r="C56" s="1087"/>
      <c r="D56" s="1087"/>
      <c r="E56" s="1087"/>
      <c r="F56" s="1087"/>
      <c r="G56" s="1087"/>
      <c r="H56" s="1087"/>
    </row>
    <row r="57" spans="1:17" ht="15" customHeight="1">
      <c r="A57" s="370"/>
      <c r="B57" s="370"/>
      <c r="C57" s="370"/>
      <c r="D57" s="370"/>
      <c r="E57" s="370"/>
      <c r="F57" s="370"/>
      <c r="G57" s="370"/>
      <c r="H57" s="370"/>
    </row>
    <row r="58" spans="1:17" ht="15" customHeight="1">
      <c r="A58" s="370"/>
      <c r="B58" s="370"/>
      <c r="C58" s="370"/>
      <c r="D58" s="370"/>
      <c r="E58" s="370"/>
      <c r="F58" s="370"/>
      <c r="G58" s="370"/>
      <c r="H58" s="370"/>
    </row>
    <row r="59" spans="1:17" ht="15" customHeight="1">
      <c r="A59" s="1089"/>
      <c r="B59" s="370"/>
      <c r="C59" s="370"/>
      <c r="D59" s="370"/>
      <c r="E59" s="370"/>
      <c r="F59" s="370"/>
      <c r="G59" s="370"/>
      <c r="H59" s="370"/>
    </row>
    <row r="60" spans="1:17" ht="15" customHeight="1">
      <c r="A60" s="1089"/>
      <c r="B60" s="370"/>
      <c r="C60" s="370"/>
      <c r="D60" s="370"/>
      <c r="E60" s="370"/>
      <c r="F60" s="370"/>
      <c r="G60" s="370"/>
      <c r="H60" s="370"/>
    </row>
    <row r="61" spans="1:17" ht="15" customHeight="1">
      <c r="A61" s="370"/>
      <c r="B61" s="370"/>
      <c r="C61" s="370"/>
      <c r="D61" s="370"/>
      <c r="E61" s="370"/>
      <c r="F61" s="370"/>
      <c r="G61" s="370"/>
      <c r="H61" s="370"/>
    </row>
    <row r="62" spans="1:17" ht="15" customHeight="1">
      <c r="A62" s="370"/>
      <c r="B62" s="370"/>
      <c r="C62" s="370"/>
      <c r="D62" s="370"/>
      <c r="E62" s="370"/>
      <c r="F62" s="370"/>
      <c r="G62" s="370"/>
      <c r="H62" s="370"/>
    </row>
    <row r="63" spans="1:17" ht="15" customHeight="1">
      <c r="A63" s="370"/>
      <c r="B63" s="370"/>
      <c r="C63" s="370"/>
      <c r="D63" s="370"/>
      <c r="E63" s="370"/>
      <c r="F63" s="370"/>
      <c r="G63" s="370"/>
      <c r="H63" s="370"/>
    </row>
    <row r="64" spans="1:17" ht="15" customHeight="1">
      <c r="A64" s="370"/>
      <c r="B64" s="370"/>
      <c r="C64" s="370"/>
      <c r="D64" s="370"/>
      <c r="E64" s="370"/>
      <c r="F64" s="370"/>
      <c r="G64" s="370"/>
      <c r="H64" s="370"/>
    </row>
    <row r="65" spans="1:8" ht="15" customHeight="1">
      <c r="A65" s="370"/>
      <c r="B65" s="370"/>
      <c r="C65" s="370"/>
      <c r="D65" s="370"/>
      <c r="E65" s="370"/>
      <c r="F65" s="370"/>
      <c r="G65" s="370"/>
      <c r="H65" s="370"/>
    </row>
    <row r="66" spans="1:8" ht="15" customHeight="1">
      <c r="A66" s="370"/>
      <c r="B66" s="370"/>
      <c r="C66" s="370"/>
      <c r="D66" s="370"/>
      <c r="E66" s="370"/>
      <c r="F66" s="370"/>
      <c r="G66" s="370"/>
      <c r="H66" s="370"/>
    </row>
    <row r="67" spans="1:8" ht="15" customHeight="1">
      <c r="A67" s="370"/>
      <c r="B67" s="370"/>
      <c r="C67" s="370"/>
      <c r="D67" s="370"/>
      <c r="E67" s="370"/>
      <c r="F67" s="370"/>
      <c r="G67" s="370"/>
      <c r="H67" s="370"/>
    </row>
    <row r="68" spans="1:8" ht="15" customHeight="1">
      <c r="A68" s="370"/>
      <c r="B68" s="370"/>
      <c r="C68" s="370"/>
      <c r="D68" s="370"/>
      <c r="E68" s="370"/>
      <c r="F68" s="370"/>
      <c r="G68" s="370"/>
      <c r="H68" s="370"/>
    </row>
    <row r="69" spans="1:8" ht="15" customHeight="1">
      <c r="A69" s="370"/>
      <c r="B69" s="370"/>
      <c r="C69" s="370"/>
      <c r="D69" s="370"/>
      <c r="E69" s="370"/>
      <c r="F69" s="370"/>
      <c r="G69" s="370"/>
      <c r="H69" s="370"/>
    </row>
    <row r="70" spans="1:8" ht="15" customHeight="1">
      <c r="A70" s="370"/>
      <c r="B70" s="370"/>
      <c r="C70" s="370"/>
      <c r="D70" s="370"/>
      <c r="E70" s="370"/>
      <c r="F70" s="370"/>
      <c r="G70" s="370"/>
      <c r="H70" s="370"/>
    </row>
    <row r="71" spans="1:8" ht="15" customHeight="1">
      <c r="A71" s="370"/>
      <c r="B71" s="370"/>
      <c r="C71" s="370"/>
      <c r="D71" s="370"/>
      <c r="E71" s="370"/>
      <c r="F71" s="370"/>
      <c r="G71" s="370"/>
      <c r="H71" s="370"/>
    </row>
    <row r="72" spans="1:8" ht="15" customHeight="1">
      <c r="A72" s="370"/>
      <c r="B72" s="370"/>
      <c r="C72" s="370"/>
      <c r="D72" s="370"/>
      <c r="E72" s="370"/>
      <c r="F72" s="370"/>
      <c r="G72" s="370"/>
      <c r="H72" s="370"/>
    </row>
    <row r="73" spans="1:8" ht="15" customHeight="1">
      <c r="A73" s="370"/>
      <c r="B73" s="370"/>
      <c r="C73" s="370"/>
      <c r="D73" s="370"/>
      <c r="E73" s="370"/>
      <c r="F73" s="370"/>
      <c r="G73" s="370"/>
      <c r="H73" s="370"/>
    </row>
    <row r="74" spans="1:8" ht="15" customHeight="1">
      <c r="A74" s="370"/>
      <c r="B74" s="370"/>
      <c r="C74" s="370"/>
      <c r="D74" s="370"/>
      <c r="E74" s="370"/>
      <c r="F74" s="370"/>
      <c r="G74" s="370"/>
      <c r="H74" s="370"/>
    </row>
    <row r="75" spans="1:8" ht="15" customHeight="1">
      <c r="A75" s="370"/>
      <c r="B75" s="370"/>
      <c r="C75" s="370"/>
      <c r="D75" s="370"/>
      <c r="E75" s="370"/>
      <c r="F75" s="370"/>
      <c r="G75" s="370"/>
      <c r="H75" s="370"/>
    </row>
    <row r="76" spans="1:8" ht="15" customHeight="1"/>
    <row r="77" spans="1:8" ht="15" customHeight="1"/>
    <row r="78" spans="1:8" ht="15" customHeight="1"/>
    <row r="79" spans="1:8" ht="15" customHeight="1"/>
    <row r="80" spans="1:8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</sheetData>
  <mergeCells count="10">
    <mergeCell ref="A1:H1"/>
    <mergeCell ref="A4:B4"/>
    <mergeCell ref="A29:H29"/>
    <mergeCell ref="A10:H10"/>
    <mergeCell ref="A36:H36"/>
    <mergeCell ref="A3:H3"/>
    <mergeCell ref="A8:B8"/>
    <mergeCell ref="A7:B7"/>
    <mergeCell ref="A5:B5"/>
    <mergeCell ref="A6:B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List38"/>
  <dimension ref="A1:V124"/>
  <sheetViews>
    <sheetView showGridLines="0" zoomScaleNormal="100" zoomScaleSheetLayoutView="100" workbookViewId="0"/>
  </sheetViews>
  <sheetFormatPr defaultColWidth="9.140625" defaultRowHeight="12.75"/>
  <cols>
    <col min="1" max="1" width="18.7109375" style="1086" customWidth="1"/>
    <col min="2" max="2" width="3.85546875" style="1086" customWidth="1"/>
    <col min="3" max="3" width="6.42578125" style="1086" customWidth="1"/>
    <col min="4" max="6" width="8.7109375" style="1086" customWidth="1"/>
    <col min="7" max="7" width="6.7109375" style="1086" customWidth="1"/>
    <col min="8" max="8" width="7.7109375" style="1127" customWidth="1"/>
    <col min="9" max="10" width="8.7109375" style="1086" customWidth="1"/>
    <col min="11" max="11" width="6.7109375" style="1086" customWidth="1"/>
    <col min="12" max="12" width="10.140625" style="1086" bestFit="1" customWidth="1"/>
    <col min="13" max="13" width="9.5703125" style="1086" bestFit="1" customWidth="1"/>
    <col min="14" max="14" width="11.140625" style="1086" customWidth="1"/>
    <col min="15" max="17" width="9.140625" style="1086"/>
    <col min="18" max="18" width="10.85546875" style="1086" bestFit="1" customWidth="1"/>
    <col min="19" max="19" width="11.7109375" style="1086" bestFit="1" customWidth="1"/>
    <col min="20" max="16384" width="9.140625" style="1086"/>
  </cols>
  <sheetData>
    <row r="1" spans="1:22" ht="18" customHeight="1">
      <c r="A1" s="396" t="s">
        <v>433</v>
      </c>
    </row>
    <row r="2" spans="1:22" ht="5.0999999999999996" customHeight="1"/>
    <row r="3" spans="1:22" ht="18" customHeight="1">
      <c r="A3" s="1798" t="s">
        <v>464</v>
      </c>
      <c r="B3" s="1798"/>
      <c r="C3" s="1798"/>
      <c r="D3" s="1798"/>
      <c r="E3" s="1798"/>
      <c r="F3" s="1798"/>
      <c r="G3" s="1798"/>
      <c r="H3" s="1798"/>
      <c r="I3" s="1798"/>
      <c r="J3" s="1798"/>
      <c r="K3" s="1798"/>
    </row>
    <row r="4" spans="1:22" ht="5.0999999999999996" customHeight="1">
      <c r="A4" s="1109"/>
      <c r="B4" s="1109"/>
      <c r="C4" s="1109"/>
      <c r="D4" s="1109"/>
      <c r="E4" s="1109"/>
      <c r="F4" s="1109"/>
      <c r="G4" s="1109"/>
      <c r="H4" s="1109"/>
      <c r="I4" s="1109"/>
      <c r="J4" s="1183"/>
      <c r="K4" s="1183"/>
    </row>
    <row r="5" spans="1:22" ht="18" customHeight="1">
      <c r="A5" s="1815">
        <v>2020</v>
      </c>
      <c r="B5" s="1816"/>
      <c r="C5" s="1816"/>
      <c r="D5" s="1816"/>
      <c r="E5" s="1816"/>
      <c r="F5" s="1816"/>
      <c r="G5" s="1816"/>
      <c r="H5" s="1816"/>
      <c r="I5" s="1816"/>
      <c r="J5" s="1816"/>
      <c r="K5" s="1817"/>
    </row>
    <row r="6" spans="1:22" ht="14.1" customHeight="1">
      <c r="A6" s="199"/>
      <c r="B6" s="200"/>
      <c r="C6" s="201"/>
      <c r="D6" s="1658" t="s">
        <v>514</v>
      </c>
      <c r="E6" s="1818">
        <f>A5</f>
        <v>2020</v>
      </c>
      <c r="F6" s="1818"/>
      <c r="G6" s="1819"/>
      <c r="H6" s="1844" t="s">
        <v>550</v>
      </c>
      <c r="I6" s="1823">
        <f>E6-1</f>
        <v>2019</v>
      </c>
      <c r="J6" s="1823"/>
      <c r="K6" s="1824"/>
    </row>
    <row r="7" spans="1:22" ht="14.1" customHeight="1">
      <c r="A7" s="202"/>
      <c r="B7" s="200"/>
      <c r="C7" s="203"/>
      <c r="D7" s="1831"/>
      <c r="E7" s="1820"/>
      <c r="F7" s="1821"/>
      <c r="G7" s="1822"/>
      <c r="H7" s="1845"/>
      <c r="I7" s="1825"/>
      <c r="J7" s="1825"/>
      <c r="K7" s="1826"/>
    </row>
    <row r="8" spans="1:22" ht="14.1" customHeight="1">
      <c r="A8" s="202"/>
      <c r="B8" s="1847" t="s">
        <v>2</v>
      </c>
      <c r="C8" s="1848"/>
      <c r="D8" s="1831"/>
      <c r="E8" s="1813"/>
      <c r="F8" s="1814"/>
      <c r="G8" s="1658" t="s">
        <v>102</v>
      </c>
      <c r="H8" s="1845"/>
      <c r="I8" s="1842"/>
      <c r="J8" s="1843"/>
      <c r="K8" s="1827" t="s">
        <v>102</v>
      </c>
    </row>
    <row r="9" spans="1:22" ht="14.1" customHeight="1">
      <c r="A9" s="204"/>
      <c r="B9" s="1849"/>
      <c r="C9" s="1850"/>
      <c r="D9" s="1659"/>
      <c r="E9" s="205" t="s">
        <v>397</v>
      </c>
      <c r="F9" s="206" t="s">
        <v>3</v>
      </c>
      <c r="G9" s="1659"/>
      <c r="H9" s="1846"/>
      <c r="I9" s="208" t="s">
        <v>417</v>
      </c>
      <c r="J9" s="207" t="s">
        <v>3</v>
      </c>
      <c r="K9" s="1828"/>
    </row>
    <row r="10" spans="1:22" ht="12.95" customHeight="1">
      <c r="A10" s="1835" t="s">
        <v>18</v>
      </c>
      <c r="B10" s="1836"/>
      <c r="C10" s="1178"/>
      <c r="D10" s="1137"/>
      <c r="E10" s="1179"/>
      <c r="F10" s="1178"/>
      <c r="G10" s="1137"/>
      <c r="H10" s="1180"/>
      <c r="I10" s="1181"/>
      <c r="J10" s="1182"/>
      <c r="K10" s="1141"/>
    </row>
    <row r="11" spans="1:22" ht="12.95" customHeight="1">
      <c r="A11" s="1169"/>
      <c r="B11" s="1089"/>
      <c r="C11" s="1142" t="s">
        <v>4</v>
      </c>
      <c r="D11" s="1143">
        <v>1605</v>
      </c>
      <c r="E11" s="1122">
        <v>4268309.7902267631</v>
      </c>
      <c r="F11" s="1144">
        <v>45620793.125848003</v>
      </c>
      <c r="G11" s="1145">
        <f>E11/$E$17</f>
        <v>0.49093652980057295</v>
      </c>
      <c r="H11" s="1146">
        <f t="shared" ref="H11" si="0">(E11-I11)/I11</f>
        <v>2.7301690810236961E-2</v>
      </c>
      <c r="I11" s="1147">
        <v>4154874.6861891467</v>
      </c>
      <c r="J11" s="1148">
        <v>44318129.397677988</v>
      </c>
      <c r="K11" s="1149">
        <f t="shared" ref="K11:K16" si="1">I11/$I$17</f>
        <v>0.48512019101256643</v>
      </c>
      <c r="L11" s="1085"/>
      <c r="M11" s="1085"/>
      <c r="N11" s="1085"/>
      <c r="O11" s="1085"/>
      <c r="P11" s="1085"/>
      <c r="Q11" s="1085"/>
      <c r="R11" s="1085"/>
      <c r="S11" s="1085"/>
      <c r="T11" s="1085"/>
      <c r="U11" s="1101"/>
      <c r="V11" s="1103"/>
    </row>
    <row r="12" spans="1:22" ht="12.95" customHeight="1">
      <c r="A12" s="1169"/>
      <c r="B12" s="1089"/>
      <c r="C12" s="1142" t="s">
        <v>5</v>
      </c>
      <c r="D12" s="1143">
        <v>6580</v>
      </c>
      <c r="E12" s="1122">
        <v>804640.25793733739</v>
      </c>
      <c r="F12" s="1144">
        <v>8595786.79507</v>
      </c>
      <c r="G12" s="1145">
        <f t="shared" ref="G12:G15" si="2">E12/$E$17</f>
        <v>9.2548881263046195E-2</v>
      </c>
      <c r="H12" s="1146">
        <f t="shared" ref="H12:H17" si="3">(E12-I12)/I12</f>
        <v>5.4625193349777173E-3</v>
      </c>
      <c r="I12" s="1147">
        <v>800268.77428462869</v>
      </c>
      <c r="J12" s="1148">
        <v>8536922.2971700002</v>
      </c>
      <c r="K12" s="1149">
        <f t="shared" si="1"/>
        <v>9.3438808619865518E-2</v>
      </c>
      <c r="L12" s="1085"/>
      <c r="M12" s="1085"/>
      <c r="N12" s="1085"/>
      <c r="O12" s="1085"/>
      <c r="P12" s="1085"/>
      <c r="Q12" s="1085"/>
      <c r="R12" s="1085"/>
      <c r="S12" s="1085"/>
      <c r="T12" s="1085"/>
      <c r="U12" s="1101"/>
    </row>
    <row r="13" spans="1:22" ht="12.95" customHeight="1">
      <c r="A13" s="1160"/>
      <c r="B13" s="1151"/>
      <c r="C13" s="1142" t="s">
        <v>6</v>
      </c>
      <c r="D13" s="1143">
        <v>206572</v>
      </c>
      <c r="E13" s="1122">
        <v>1145843.4252710699</v>
      </c>
      <c r="F13" s="1144">
        <v>12237128.736729998</v>
      </c>
      <c r="G13" s="1145">
        <f t="shared" si="2"/>
        <v>0.13179371286157165</v>
      </c>
      <c r="H13" s="1146">
        <f t="shared" si="3"/>
        <v>-4.5723435797777781E-2</v>
      </c>
      <c r="I13" s="1147">
        <v>1200745.6415205984</v>
      </c>
      <c r="J13" s="1148">
        <v>12818532.355720002</v>
      </c>
      <c r="K13" s="1149">
        <f t="shared" si="1"/>
        <v>0.14019820066011524</v>
      </c>
      <c r="L13" s="1085"/>
      <c r="M13" s="1085"/>
      <c r="N13" s="1085"/>
      <c r="O13" s="1085"/>
      <c r="P13" s="1085"/>
      <c r="Q13" s="1085"/>
      <c r="R13" s="1085"/>
      <c r="S13" s="1085"/>
      <c r="T13" s="1085"/>
      <c r="U13" s="1101"/>
    </row>
    <row r="14" spans="1:22" ht="12.95" customHeight="1">
      <c r="A14" s="1160"/>
      <c r="B14" s="1151"/>
      <c r="C14" s="1142" t="s">
        <v>7</v>
      </c>
      <c r="D14" s="1143">
        <v>2614120</v>
      </c>
      <c r="E14" s="1122">
        <v>2245541.6331866197</v>
      </c>
      <c r="F14" s="1144">
        <v>23983568.670029998</v>
      </c>
      <c r="G14" s="1145">
        <f t="shared" si="2"/>
        <v>0.2582798510650704</v>
      </c>
      <c r="H14" s="1146">
        <f t="shared" si="3"/>
        <v>3.3271616407497664E-2</v>
      </c>
      <c r="I14" s="1147">
        <v>2173234.605044093</v>
      </c>
      <c r="J14" s="1148">
        <v>23200395.458899993</v>
      </c>
      <c r="K14" s="1149">
        <f t="shared" si="1"/>
        <v>0.25374531516402865</v>
      </c>
      <c r="L14" s="1085"/>
      <c r="M14" s="1085"/>
      <c r="N14" s="1085"/>
      <c r="O14" s="1085"/>
      <c r="P14" s="1085"/>
      <c r="Q14" s="1085"/>
      <c r="R14" s="1085"/>
      <c r="S14" s="1085"/>
      <c r="T14" s="1085"/>
      <c r="U14" s="1101"/>
    </row>
    <row r="15" spans="1:22" ht="12.95" customHeight="1">
      <c r="A15" s="1160"/>
      <c r="B15" s="1151"/>
      <c r="C15" s="1142" t="s">
        <v>226</v>
      </c>
      <c r="D15" s="1143">
        <v>255</v>
      </c>
      <c r="E15" s="1122">
        <v>87655.479339502286</v>
      </c>
      <c r="F15" s="1144">
        <v>936926.35021000006</v>
      </c>
      <c r="G15" s="1145">
        <f t="shared" si="2"/>
        <v>1.0082041594889679E-2</v>
      </c>
      <c r="H15" s="1146">
        <f t="shared" si="3"/>
        <v>4.0021681709798029E-2</v>
      </c>
      <c r="I15" s="1147">
        <v>84282.357647964105</v>
      </c>
      <c r="J15" s="1148">
        <v>908440.03720000014</v>
      </c>
      <c r="K15" s="1149">
        <f t="shared" si="1"/>
        <v>9.8407476829755914E-3</v>
      </c>
      <c r="L15" s="1085"/>
      <c r="M15" s="1085"/>
      <c r="N15" s="1085"/>
      <c r="O15" s="1085"/>
      <c r="P15" s="1085"/>
      <c r="Q15" s="1085"/>
      <c r="R15" s="1085"/>
      <c r="S15" s="1085"/>
      <c r="T15" s="1085"/>
      <c r="U15" s="1101"/>
    </row>
    <row r="16" spans="1:22" ht="12.95" customHeight="1">
      <c r="A16" s="1160"/>
      <c r="B16" s="1829" t="s">
        <v>248</v>
      </c>
      <c r="C16" s="1830"/>
      <c r="D16" s="1152"/>
      <c r="E16" s="1153">
        <v>142228.58725978711</v>
      </c>
      <c r="F16" s="1154">
        <v>1520227.6741253468</v>
      </c>
      <c r="G16" s="1155">
        <f>E16/$E$17</f>
        <v>1.6358983414849149E-2</v>
      </c>
      <c r="H16" s="1156">
        <f t="shared" si="3"/>
        <v>-5.9480352460286261E-2</v>
      </c>
      <c r="I16" s="1157">
        <v>151223.4089227588</v>
      </c>
      <c r="J16" s="1158">
        <v>1615214.1925308993</v>
      </c>
      <c r="K16" s="1159">
        <f t="shared" si="1"/>
        <v>1.7656736860448472E-2</v>
      </c>
      <c r="L16" s="1085"/>
      <c r="M16" s="1085"/>
      <c r="N16" s="1085"/>
      <c r="O16" s="1085"/>
      <c r="P16" s="1085"/>
      <c r="Q16" s="1085"/>
      <c r="R16" s="1085"/>
      <c r="S16" s="1085"/>
      <c r="T16" s="1085"/>
      <c r="U16" s="1101"/>
    </row>
    <row r="17" spans="1:21" ht="12.95" customHeight="1">
      <c r="A17" s="1160"/>
      <c r="B17" s="19"/>
      <c r="C17" s="209" t="s">
        <v>8</v>
      </c>
      <c r="D17" s="210">
        <f>SUM(D11:D16)</f>
        <v>2829132</v>
      </c>
      <c r="E17" s="20">
        <f>SUM(E11:E16)</f>
        <v>8694219.1732210796</v>
      </c>
      <c r="F17" s="211">
        <f>SUM(F11:F16)</f>
        <v>92894431.352013335</v>
      </c>
      <c r="G17" s="212">
        <f t="shared" ref="G17:K17" si="4">SUM(G11:G16)</f>
        <v>1</v>
      </c>
      <c r="H17" s="213">
        <f t="shared" si="3"/>
        <v>1.513080046383831E-2</v>
      </c>
      <c r="I17" s="214">
        <v>8564629.4736091904</v>
      </c>
      <c r="J17" s="215">
        <v>91397633.739198878</v>
      </c>
      <c r="K17" s="216">
        <f t="shared" si="4"/>
        <v>0.99999999999999989</v>
      </c>
      <c r="L17" s="1085"/>
      <c r="M17" s="1085"/>
      <c r="N17" s="1085"/>
      <c r="O17" s="1085"/>
      <c r="P17" s="1085"/>
      <c r="Q17" s="1085"/>
      <c r="R17" s="1085"/>
      <c r="S17" s="1085"/>
      <c r="T17" s="1085"/>
      <c r="U17" s="1101"/>
    </row>
    <row r="18" spans="1:21" ht="12.95" customHeight="1">
      <c r="A18" s="1129"/>
      <c r="B18" s="1130"/>
      <c r="C18" s="1131"/>
      <c r="D18" s="1132"/>
      <c r="E18" s="1129"/>
      <c r="F18" s="1131"/>
      <c r="G18" s="1132"/>
      <c r="H18" s="1170"/>
      <c r="I18" s="1134"/>
      <c r="J18" s="1118"/>
      <c r="K18" s="1135"/>
      <c r="L18" s="1085"/>
      <c r="M18" s="1085"/>
    </row>
    <row r="19" spans="1:21" ht="12.95" customHeight="1">
      <c r="A19" s="1837" t="s">
        <v>20</v>
      </c>
      <c r="B19" s="1838"/>
      <c r="C19" s="1839"/>
      <c r="D19" s="1172"/>
      <c r="E19" s="1173"/>
      <c r="F19" s="1171"/>
      <c r="G19" s="1172"/>
      <c r="H19" s="1174"/>
      <c r="I19" s="1175"/>
      <c r="J19" s="1140"/>
      <c r="K19" s="1176"/>
      <c r="L19" s="1085"/>
      <c r="M19" s="1177"/>
      <c r="N19" s="1177"/>
      <c r="O19" s="1177"/>
      <c r="P19" s="1177"/>
      <c r="Q19" s="1177"/>
      <c r="R19" s="1177"/>
      <c r="S19" s="1177"/>
      <c r="T19" s="1085"/>
    </row>
    <row r="20" spans="1:21" ht="12.95" customHeight="1">
      <c r="A20" s="1169"/>
      <c r="B20" s="1089"/>
      <c r="C20" s="1142" t="s">
        <v>4</v>
      </c>
      <c r="D20" s="1143">
        <v>144</v>
      </c>
      <c r="E20" s="1122">
        <v>178744.97995676284</v>
      </c>
      <c r="F20" s="1144">
        <v>1907960.6142599997</v>
      </c>
      <c r="G20" s="1145">
        <f>E20/$E$26</f>
        <v>0.21647589556658603</v>
      </c>
      <c r="H20" s="1146">
        <f t="shared" ref="H20:H24" si="5">(E20-I20)/I20</f>
        <v>-0.10673508992558854</v>
      </c>
      <c r="I20" s="1147">
        <v>200102.99065914599</v>
      </c>
      <c r="J20" s="1148">
        <v>2132992.4938099994</v>
      </c>
      <c r="K20" s="1149">
        <f>I20/$I$26</f>
        <v>0.23242437821431502</v>
      </c>
      <c r="L20" s="1085"/>
      <c r="M20" s="1177"/>
      <c r="N20" s="1177"/>
      <c r="O20" s="1177"/>
      <c r="P20" s="1177"/>
      <c r="Q20" s="1177"/>
      <c r="R20" s="1177"/>
      <c r="S20" s="1177"/>
      <c r="T20" s="1085"/>
    </row>
    <row r="21" spans="1:21" ht="12.95" customHeight="1">
      <c r="A21" s="1169"/>
      <c r="B21" s="1089"/>
      <c r="C21" s="1142" t="s">
        <v>5</v>
      </c>
      <c r="D21" s="1143">
        <v>1575</v>
      </c>
      <c r="E21" s="1122">
        <v>156007.70683733717</v>
      </c>
      <c r="F21" s="1144">
        <v>1665262.0895700003</v>
      </c>
      <c r="G21" s="1145">
        <f t="shared" ref="G21:G25" si="6">E21/$E$26</f>
        <v>0.18893905753924481</v>
      </c>
      <c r="H21" s="1146">
        <f t="shared" si="5"/>
        <v>-2.3969209984625706E-2</v>
      </c>
      <c r="I21" s="1147">
        <v>159838.91946162863</v>
      </c>
      <c r="J21" s="1148">
        <v>1703797.2600099999</v>
      </c>
      <c r="K21" s="1149">
        <f t="shared" ref="K21:K25" si="7">I21/$I$26</f>
        <v>0.18565670282059321</v>
      </c>
      <c r="L21" s="1104"/>
      <c r="M21" s="1177"/>
      <c r="N21" s="1177"/>
      <c r="O21" s="1177"/>
      <c r="P21" s="1177"/>
      <c r="Q21" s="1177"/>
      <c r="R21" s="1177"/>
      <c r="S21" s="1177"/>
      <c r="T21" s="1085"/>
    </row>
    <row r="22" spans="1:21" ht="12.95" customHeight="1">
      <c r="A22" s="1160"/>
      <c r="B22" s="1151"/>
      <c r="C22" s="1142" t="s">
        <v>6</v>
      </c>
      <c r="D22" s="1143">
        <v>38863</v>
      </c>
      <c r="E22" s="1122">
        <v>193765.30239106965</v>
      </c>
      <c r="F22" s="1144">
        <v>2068295.3354499997</v>
      </c>
      <c r="G22" s="1145">
        <f t="shared" si="6"/>
        <v>0.2346668274263338</v>
      </c>
      <c r="H22" s="1146">
        <f t="shared" si="5"/>
        <v>-2.5674688579801663E-2</v>
      </c>
      <c r="I22" s="1147">
        <v>198871.26006059826</v>
      </c>
      <c r="J22" s="1148">
        <v>2119861.1022099997</v>
      </c>
      <c r="K22" s="1149">
        <f t="shared" si="7"/>
        <v>0.23099369385746471</v>
      </c>
      <c r="L22" s="1085"/>
      <c r="M22" s="1177"/>
      <c r="N22" s="1177"/>
      <c r="O22" s="1177"/>
      <c r="P22" s="1177"/>
      <c r="Q22" s="1177"/>
      <c r="R22" s="1177"/>
      <c r="S22" s="1177"/>
      <c r="T22" s="1085"/>
    </row>
    <row r="23" spans="1:21" ht="12.95" customHeight="1">
      <c r="A23" s="1160"/>
      <c r="B23" s="1151"/>
      <c r="C23" s="1142" t="s">
        <v>7</v>
      </c>
      <c r="D23" s="1143">
        <v>376901</v>
      </c>
      <c r="E23" s="1122">
        <v>265816.98442662018</v>
      </c>
      <c r="F23" s="1144">
        <v>2837391.5359899998</v>
      </c>
      <c r="G23" s="1145">
        <f t="shared" si="6"/>
        <v>0.32192775301706994</v>
      </c>
      <c r="H23" s="1146">
        <f t="shared" si="5"/>
        <v>-2.0741088668998639E-2</v>
      </c>
      <c r="I23" s="1147">
        <v>271447.09264409321</v>
      </c>
      <c r="J23" s="1148">
        <v>2893480.6006099996</v>
      </c>
      <c r="K23" s="1149">
        <f t="shared" si="7"/>
        <v>0.3152922478472876</v>
      </c>
      <c r="L23" s="1085"/>
      <c r="M23" s="1177"/>
      <c r="N23" s="1177"/>
      <c r="O23" s="1177"/>
      <c r="P23" s="1177"/>
      <c r="Q23" s="1177"/>
      <c r="R23" s="1177"/>
      <c r="S23" s="1177"/>
      <c r="T23" s="1085"/>
    </row>
    <row r="24" spans="1:21" ht="12.95" customHeight="1">
      <c r="A24" s="1160"/>
      <c r="B24" s="1151"/>
      <c r="C24" s="1142" t="s">
        <v>226</v>
      </c>
      <c r="D24" s="1143">
        <v>34</v>
      </c>
      <c r="E24" s="1122">
        <v>12755.355339502272</v>
      </c>
      <c r="F24" s="1144">
        <v>136153.59213</v>
      </c>
      <c r="G24" s="1145">
        <f t="shared" si="6"/>
        <v>1.5447857450635599E-2</v>
      </c>
      <c r="H24" s="1146">
        <f t="shared" si="5"/>
        <v>0.1487814162943436</v>
      </c>
      <c r="I24" s="1147">
        <v>11103.3789009641</v>
      </c>
      <c r="J24" s="1148">
        <v>118356.07130000001</v>
      </c>
      <c r="K24" s="1149">
        <f t="shared" si="7"/>
        <v>1.2896838416225695E-2</v>
      </c>
      <c r="L24" s="1085"/>
      <c r="M24" s="1177"/>
      <c r="N24" s="1177"/>
      <c r="O24" s="1177"/>
      <c r="P24" s="1177"/>
      <c r="Q24" s="1177"/>
      <c r="R24" s="1177"/>
      <c r="S24" s="1177"/>
      <c r="T24" s="1085"/>
    </row>
    <row r="25" spans="1:21" ht="12.95" customHeight="1">
      <c r="A25" s="1160"/>
      <c r="B25" s="1829" t="s">
        <v>68</v>
      </c>
      <c r="C25" s="1830"/>
      <c r="D25" s="1152"/>
      <c r="E25" s="1153">
        <v>18613.518994136644</v>
      </c>
      <c r="F25" s="1154">
        <v>198696.68890000001</v>
      </c>
      <c r="G25" s="1155">
        <f t="shared" si="6"/>
        <v>2.2542609000130064E-2</v>
      </c>
      <c r="H25" s="1156">
        <f t="shared" ref="H25:H26" si="8">(E25-I25)/I25</f>
        <v>-4.9088997565221178E-2</v>
      </c>
      <c r="I25" s="1157">
        <v>19574.407012304298</v>
      </c>
      <c r="J25" s="1158">
        <v>208652.69326279996</v>
      </c>
      <c r="K25" s="1159">
        <f t="shared" si="7"/>
        <v>2.273613884411382E-2</v>
      </c>
      <c r="L25" s="1085"/>
      <c r="M25" s="1177"/>
      <c r="N25" s="1177"/>
      <c r="O25" s="1177"/>
      <c r="P25" s="1177"/>
      <c r="Q25" s="1177"/>
      <c r="R25" s="1177"/>
      <c r="S25" s="1177"/>
      <c r="T25" s="1085"/>
    </row>
    <row r="26" spans="1:21" ht="12.95" customHeight="1">
      <c r="A26" s="1160"/>
      <c r="B26" s="19"/>
      <c r="C26" s="209" t="s">
        <v>8</v>
      </c>
      <c r="D26" s="210">
        <f>SUM(D20:D25)</f>
        <v>417517</v>
      </c>
      <c r="E26" s="20">
        <f>SUM(E20:E25)</f>
        <v>825703.84794542857</v>
      </c>
      <c r="F26" s="211">
        <f>SUM(F20:F25)</f>
        <v>8813759.8562999982</v>
      </c>
      <c r="G26" s="212">
        <f t="shared" ref="G26" si="9">SUM(G20:G25)</f>
        <v>1.0000000000000004</v>
      </c>
      <c r="H26" s="213">
        <f t="shared" si="8"/>
        <v>-4.092536140657696E-2</v>
      </c>
      <c r="I26" s="214">
        <v>860938.04873873445</v>
      </c>
      <c r="J26" s="215">
        <v>9177140.2212027982</v>
      </c>
      <c r="K26" s="216">
        <f t="shared" ref="K26" si="10">SUM(K20:K25)</f>
        <v>1</v>
      </c>
      <c r="L26" s="1085"/>
      <c r="M26" s="1085"/>
      <c r="N26" s="1085"/>
      <c r="O26" s="1085"/>
    </row>
    <row r="27" spans="1:21" ht="12.95" customHeight="1">
      <c r="A27" s="1129"/>
      <c r="B27" s="1130"/>
      <c r="C27" s="1131"/>
      <c r="D27" s="1132"/>
      <c r="E27" s="1129"/>
      <c r="F27" s="1131"/>
      <c r="G27" s="1132"/>
      <c r="H27" s="1170"/>
      <c r="I27" s="1134"/>
      <c r="J27" s="1118"/>
      <c r="K27" s="1135"/>
      <c r="M27" s="1085"/>
      <c r="N27" s="1085"/>
      <c r="O27" s="1085"/>
    </row>
    <row r="28" spans="1:21" ht="12.95" customHeight="1">
      <c r="A28" s="1840" t="s">
        <v>205</v>
      </c>
      <c r="B28" s="1841"/>
      <c r="C28" s="1171"/>
      <c r="D28" s="1172"/>
      <c r="E28" s="1173"/>
      <c r="F28" s="1171"/>
      <c r="G28" s="1172"/>
      <c r="H28" s="1174"/>
      <c r="I28" s="1175"/>
      <c r="J28" s="1140"/>
      <c r="K28" s="1176"/>
      <c r="M28" s="1085"/>
      <c r="N28" s="1085"/>
      <c r="O28" s="1085"/>
    </row>
    <row r="29" spans="1:21" ht="12.95" customHeight="1">
      <c r="A29" s="1169"/>
      <c r="B29" s="1089"/>
      <c r="C29" s="1142" t="s">
        <v>4</v>
      </c>
      <c r="D29" s="1143">
        <v>1271</v>
      </c>
      <c r="E29" s="1122">
        <v>3285808.7450000001</v>
      </c>
      <c r="F29" s="1144">
        <v>35126399.119939998</v>
      </c>
      <c r="G29" s="1145">
        <f>E29/$E$35</f>
        <v>0.48270545809565263</v>
      </c>
      <c r="H29" s="1146">
        <f t="shared" ref="H29:H33" si="11">(E29-I29)/I29</f>
        <v>4.5753155130684495E-2</v>
      </c>
      <c r="I29" s="1147">
        <v>3142050.0420000004</v>
      </c>
      <c r="J29" s="1148">
        <v>33524710.411439989</v>
      </c>
      <c r="K29" s="1149">
        <f>I29/$I$35</f>
        <v>0.47278818412864987</v>
      </c>
    </row>
    <row r="30" spans="1:21" ht="12.95" customHeight="1">
      <c r="A30" s="1169"/>
      <c r="B30" s="1089"/>
      <c r="C30" s="1142" t="s">
        <v>5</v>
      </c>
      <c r="D30" s="1143">
        <v>4505</v>
      </c>
      <c r="E30" s="1122">
        <v>605164.38100000005</v>
      </c>
      <c r="F30" s="1144">
        <v>6466189.1339499997</v>
      </c>
      <c r="G30" s="1145">
        <f t="shared" ref="G30:G34" si="12">E30/$E$35</f>
        <v>8.8902359334909212E-2</v>
      </c>
      <c r="H30" s="1146">
        <f t="shared" si="11"/>
        <v>8.6074676616027385E-3</v>
      </c>
      <c r="I30" s="1147">
        <v>599999.90125300002</v>
      </c>
      <c r="J30" s="1148">
        <v>6400731.79091</v>
      </c>
      <c r="K30" s="1149">
        <f t="shared" ref="K30:K34" si="13">I30/$I$35</f>
        <v>9.0282732610525079E-2</v>
      </c>
    </row>
    <row r="31" spans="1:21" ht="12.95" customHeight="1">
      <c r="A31" s="1160"/>
      <c r="B31" s="1151"/>
      <c r="C31" s="1142" t="s">
        <v>6</v>
      </c>
      <c r="D31" s="1143">
        <v>156024</v>
      </c>
      <c r="E31" s="1122">
        <v>891273.53700000001</v>
      </c>
      <c r="F31" s="1144">
        <v>9519269.1541700009</v>
      </c>
      <c r="G31" s="1145">
        <f t="shared" si="12"/>
        <v>0.13093354919722133</v>
      </c>
      <c r="H31" s="1146">
        <f t="shared" si="11"/>
        <v>-5.1171646132393202E-2</v>
      </c>
      <c r="I31" s="1147">
        <v>939341.17099999986</v>
      </c>
      <c r="J31" s="1148">
        <v>10029551.973180002</v>
      </c>
      <c r="K31" s="1149">
        <f t="shared" si="13"/>
        <v>0.14134383621455049</v>
      </c>
    </row>
    <row r="32" spans="1:21" ht="12.95" customHeight="1">
      <c r="A32" s="1160"/>
      <c r="B32" s="1151"/>
      <c r="C32" s="1142" t="s">
        <v>7</v>
      </c>
      <c r="D32" s="1143">
        <v>2126467</v>
      </c>
      <c r="E32" s="1122">
        <v>1888127.7250000001</v>
      </c>
      <c r="F32" s="1144">
        <v>20167592.600000001</v>
      </c>
      <c r="G32" s="1145">
        <f t="shared" si="12"/>
        <v>0.27737754360356948</v>
      </c>
      <c r="H32" s="1146">
        <f t="shared" si="11"/>
        <v>4.4517572017187285E-2</v>
      </c>
      <c r="I32" s="1147">
        <v>1807655.2999999998</v>
      </c>
      <c r="J32" s="1148">
        <v>19299663.265999995</v>
      </c>
      <c r="K32" s="1149">
        <f t="shared" si="13"/>
        <v>0.27200014493516128</v>
      </c>
    </row>
    <row r="33" spans="1:20" ht="12.95" customHeight="1">
      <c r="A33" s="1160"/>
      <c r="B33" s="1151"/>
      <c r="C33" s="1142" t="s">
        <v>226</v>
      </c>
      <c r="D33" s="1143">
        <v>199</v>
      </c>
      <c r="E33" s="1122">
        <v>69842.353000000017</v>
      </c>
      <c r="F33" s="1144">
        <v>746820.83007999987</v>
      </c>
      <c r="G33" s="1145">
        <f t="shared" si="12"/>
        <v>1.0260270032650147E-2</v>
      </c>
      <c r="H33" s="1146">
        <f t="shared" si="11"/>
        <v>3.2715396247146554E-2</v>
      </c>
      <c r="I33" s="1147">
        <v>67629.816747000004</v>
      </c>
      <c r="J33" s="1148">
        <v>730854.79790000012</v>
      </c>
      <c r="K33" s="1149">
        <f t="shared" si="13"/>
        <v>1.017634277791922E-2</v>
      </c>
    </row>
    <row r="34" spans="1:20" ht="12.95" customHeight="1">
      <c r="A34" s="1160"/>
      <c r="B34" s="1829" t="s">
        <v>68</v>
      </c>
      <c r="C34" s="1830"/>
      <c r="D34" s="1152"/>
      <c r="E34" s="1153">
        <v>66850.985068442606</v>
      </c>
      <c r="F34" s="1154">
        <v>713498.07570000004</v>
      </c>
      <c r="G34" s="1155">
        <f t="shared" si="12"/>
        <v>9.8208197359972091E-3</v>
      </c>
      <c r="H34" s="1156">
        <f t="shared" ref="H34:H35" si="14">(E34-I34)/I34</f>
        <v>-0.24980747621516286</v>
      </c>
      <c r="I34" s="1157">
        <v>89111.771910454481</v>
      </c>
      <c r="J34" s="1158">
        <v>950708.34720999992</v>
      </c>
      <c r="K34" s="1159">
        <f t="shared" si="13"/>
        <v>1.3408759333194031E-2</v>
      </c>
    </row>
    <row r="35" spans="1:20" ht="12.95" customHeight="1">
      <c r="A35" s="1160"/>
      <c r="B35" s="19"/>
      <c r="C35" s="209" t="s">
        <v>8</v>
      </c>
      <c r="D35" s="210">
        <f>SUM(D29:D34)</f>
        <v>2288466</v>
      </c>
      <c r="E35" s="20">
        <f>SUM(E29:E34)</f>
        <v>6807067.7260684427</v>
      </c>
      <c r="F35" s="211">
        <f>SUM(F29:F34)</f>
        <v>72739768.913840011</v>
      </c>
      <c r="G35" s="212">
        <f t="shared" ref="G35" si="15">SUM(G29:G34)</f>
        <v>1</v>
      </c>
      <c r="H35" s="213">
        <f t="shared" si="14"/>
        <v>2.4267960862934108E-2</v>
      </c>
      <c r="I35" s="214">
        <v>6645788.0029104548</v>
      </c>
      <c r="J35" s="215">
        <v>70936220.58664</v>
      </c>
      <c r="K35" s="216">
        <f t="shared" ref="K35" si="16">SUM(K29:K34)</f>
        <v>1</v>
      </c>
      <c r="L35" s="1085"/>
    </row>
    <row r="36" spans="1:20" ht="12.95" customHeight="1">
      <c r="A36" s="1161"/>
      <c r="B36" s="1162"/>
      <c r="C36" s="1163"/>
      <c r="D36" s="1164"/>
      <c r="E36" s="1161"/>
      <c r="F36" s="1163"/>
      <c r="G36" s="1164"/>
      <c r="H36" s="1165"/>
      <c r="I36" s="1117"/>
      <c r="J36" s="1118"/>
      <c r="K36" s="1166"/>
    </row>
    <row r="37" spans="1:20" ht="12.95" customHeight="1">
      <c r="A37" s="1832" t="s">
        <v>21</v>
      </c>
      <c r="B37" s="1833"/>
      <c r="C37" s="1136"/>
      <c r="D37" s="1167"/>
      <c r="E37" s="1089"/>
      <c r="F37" s="1136"/>
      <c r="G37" s="1167"/>
      <c r="H37" s="1138"/>
      <c r="I37" s="1139"/>
      <c r="J37" s="1140"/>
      <c r="K37" s="1168"/>
    </row>
    <row r="38" spans="1:20" ht="12.95" customHeight="1">
      <c r="A38" s="1169"/>
      <c r="B38" s="1089"/>
      <c r="C38" s="1142" t="s">
        <v>4</v>
      </c>
      <c r="D38" s="1143">
        <v>102</v>
      </c>
      <c r="E38" s="1122">
        <v>113731.94227000001</v>
      </c>
      <c r="F38" s="1144">
        <v>1215247.8654300002</v>
      </c>
      <c r="G38" s="1145">
        <f>E38/$E$44</f>
        <v>0.35676561182049898</v>
      </c>
      <c r="H38" s="1146">
        <f t="shared" ref="H38:H42" si="17">(E38-I38)/I38</f>
        <v>2.6642203209667953E-2</v>
      </c>
      <c r="I38" s="1147">
        <v>110780.50553000001</v>
      </c>
      <c r="J38" s="1148">
        <v>1184775.802538</v>
      </c>
      <c r="K38" s="1149">
        <f>I38/$I$44</f>
        <v>0.3486570684961422</v>
      </c>
      <c r="N38" s="1085"/>
      <c r="O38" s="1085"/>
      <c r="P38" s="1085"/>
      <c r="R38" s="1085"/>
      <c r="S38" s="1085"/>
    </row>
    <row r="39" spans="1:20" ht="12.95" customHeight="1">
      <c r="A39" s="1169"/>
      <c r="B39" s="1089"/>
      <c r="C39" s="1142" t="s">
        <v>5</v>
      </c>
      <c r="D39" s="1143">
        <v>370</v>
      </c>
      <c r="E39" s="1122">
        <v>42722.576099999998</v>
      </c>
      <c r="F39" s="1144">
        <v>456467.47054999997</v>
      </c>
      <c r="G39" s="1145">
        <f t="shared" ref="G39:G43" si="18">E39/$E$44</f>
        <v>0.13401640468497317</v>
      </c>
      <c r="H39" s="1146">
        <f t="shared" si="17"/>
        <v>7.6208785484717975E-2</v>
      </c>
      <c r="I39" s="1147">
        <v>39697.293569999994</v>
      </c>
      <c r="J39" s="1148">
        <v>424678.23725000006</v>
      </c>
      <c r="K39" s="1149">
        <f t="shared" ref="K39:K43" si="19">I39/$I$44</f>
        <v>0.12493842609879406</v>
      </c>
      <c r="N39" s="1085"/>
      <c r="O39" s="1085"/>
      <c r="P39" s="1085"/>
      <c r="R39" s="1085"/>
      <c r="S39" s="1085"/>
    </row>
    <row r="40" spans="1:20" ht="12.95" customHeight="1">
      <c r="A40" s="1160"/>
      <c r="B40" s="1151"/>
      <c r="C40" s="1142" t="s">
        <v>6</v>
      </c>
      <c r="D40" s="1143">
        <v>10727</v>
      </c>
      <c r="E40" s="1122">
        <v>59948.921879999994</v>
      </c>
      <c r="F40" s="1144">
        <v>640468.33911000006</v>
      </c>
      <c r="G40" s="1145">
        <f t="shared" si="18"/>
        <v>0.1880537109066773</v>
      </c>
      <c r="H40" s="1146">
        <f t="shared" si="17"/>
        <v>-3.045632553301748E-2</v>
      </c>
      <c r="I40" s="1147">
        <v>61832.100459999994</v>
      </c>
      <c r="J40" s="1148">
        <v>661639.87433000002</v>
      </c>
      <c r="K40" s="1149">
        <f t="shared" si="19"/>
        <v>0.19460282097651627</v>
      </c>
      <c r="N40" s="1085"/>
      <c r="O40" s="1085"/>
      <c r="P40" s="1085"/>
      <c r="R40" s="1085"/>
      <c r="S40" s="1085"/>
    </row>
    <row r="41" spans="1:20" ht="12.95" customHeight="1">
      <c r="A41" s="1160"/>
      <c r="B41" s="1151"/>
      <c r="C41" s="1142" t="s">
        <v>7</v>
      </c>
      <c r="D41" s="1143">
        <v>103494</v>
      </c>
      <c r="E41" s="1122">
        <v>91369.395759999999</v>
      </c>
      <c r="F41" s="1144">
        <v>976156.06403999997</v>
      </c>
      <c r="G41" s="1145">
        <f t="shared" si="18"/>
        <v>0.28661656285267006</v>
      </c>
      <c r="H41" s="1146">
        <f t="shared" si="17"/>
        <v>-2.7118494154229702E-2</v>
      </c>
      <c r="I41" s="1147">
        <v>93916.263399999996</v>
      </c>
      <c r="J41" s="1148">
        <v>1004956.1812900001</v>
      </c>
      <c r="K41" s="1149">
        <f t="shared" si="19"/>
        <v>0.29558060711582607</v>
      </c>
      <c r="N41" s="1085"/>
      <c r="O41" s="1085"/>
      <c r="P41" s="1085"/>
      <c r="R41" s="1085"/>
      <c r="S41" s="1085"/>
    </row>
    <row r="42" spans="1:20" ht="12.95" customHeight="1">
      <c r="A42" s="1160"/>
      <c r="B42" s="1151"/>
      <c r="C42" s="1142" t="s">
        <v>226</v>
      </c>
      <c r="D42" s="1143">
        <v>16</v>
      </c>
      <c r="E42" s="1122">
        <v>4755.192</v>
      </c>
      <c r="F42" s="1144">
        <v>50811.616000000002</v>
      </c>
      <c r="G42" s="1145">
        <f t="shared" si="18"/>
        <v>1.4916556855913633E-2</v>
      </c>
      <c r="H42" s="1146">
        <f t="shared" si="17"/>
        <v>-8.5038882834290785E-2</v>
      </c>
      <c r="I42" s="1147">
        <v>5197.152</v>
      </c>
      <c r="J42" s="1148">
        <v>55576.062000000005</v>
      </c>
      <c r="K42" s="1149">
        <f t="shared" si="19"/>
        <v>1.6356883119279103E-2</v>
      </c>
      <c r="N42" s="1085"/>
      <c r="O42" s="1085"/>
      <c r="P42" s="1085"/>
      <c r="R42" s="1085"/>
      <c r="S42" s="1085"/>
    </row>
    <row r="43" spans="1:20" ht="12.95" customHeight="1">
      <c r="A43" s="1160"/>
      <c r="B43" s="1829" t="s">
        <v>68</v>
      </c>
      <c r="C43" s="1830"/>
      <c r="D43" s="1152"/>
      <c r="E43" s="1153">
        <v>6258.1399999999994</v>
      </c>
      <c r="F43" s="1154">
        <v>66863.325169999996</v>
      </c>
      <c r="G43" s="1155">
        <f t="shared" si="18"/>
        <v>1.9631152879266985E-2</v>
      </c>
      <c r="H43" s="1156">
        <f t="shared" ref="H43:H44" si="20">(E43-I43)/I43</f>
        <v>-8.4617923307868988E-3</v>
      </c>
      <c r="I43" s="1157">
        <v>6311.5470000000005</v>
      </c>
      <c r="J43" s="1158">
        <v>67520.978267100014</v>
      </c>
      <c r="K43" s="1159">
        <f t="shared" si="19"/>
        <v>1.9864194193442229E-2</v>
      </c>
      <c r="N43" s="1085"/>
      <c r="O43" s="1085"/>
      <c r="P43" s="1085"/>
      <c r="R43" s="1085"/>
      <c r="S43" s="1085"/>
    </row>
    <row r="44" spans="1:20" ht="12.95" customHeight="1">
      <c r="A44" s="1160"/>
      <c r="B44" s="19"/>
      <c r="C44" s="209" t="s">
        <v>8</v>
      </c>
      <c r="D44" s="210">
        <f>SUM(D38:D43)</f>
        <v>114709</v>
      </c>
      <c r="E44" s="20">
        <f>SUM(E38:E43)</f>
        <v>318786.16800999996</v>
      </c>
      <c r="F44" s="211">
        <f>SUM(F38:F43)</f>
        <v>3406014.6803000001</v>
      </c>
      <c r="G44" s="212">
        <f t="shared" ref="G44" si="21">SUM(G38:G43)</f>
        <v>1.0000000000000002</v>
      </c>
      <c r="H44" s="213">
        <f t="shared" si="20"/>
        <v>3.3087525980460579E-3</v>
      </c>
      <c r="I44" s="214">
        <v>317734.86196000001</v>
      </c>
      <c r="J44" s="215">
        <v>3399147.1356751006</v>
      </c>
      <c r="K44" s="216">
        <f t="shared" ref="K44" si="22">SUM(K38:K43)</f>
        <v>0.99999999999999989</v>
      </c>
      <c r="L44" s="1085"/>
      <c r="N44" s="1085"/>
      <c r="O44" s="1085"/>
      <c r="P44" s="1085"/>
      <c r="R44" s="1085"/>
      <c r="S44" s="1085"/>
    </row>
    <row r="45" spans="1:20" ht="12.95" customHeight="1">
      <c r="A45" s="1129"/>
      <c r="B45" s="1130"/>
      <c r="C45" s="1131"/>
      <c r="D45" s="1132"/>
      <c r="E45" s="1129"/>
      <c r="F45" s="1131"/>
      <c r="G45" s="1132"/>
      <c r="H45" s="1133"/>
      <c r="I45" s="1134"/>
      <c r="J45" s="1118"/>
      <c r="K45" s="1135"/>
    </row>
    <row r="46" spans="1:20" ht="12.95" customHeight="1">
      <c r="A46" s="1832" t="s">
        <v>103</v>
      </c>
      <c r="B46" s="1833"/>
      <c r="C46" s="1136"/>
      <c r="D46" s="1137"/>
      <c r="E46" s="1833"/>
      <c r="F46" s="1834"/>
      <c r="G46" s="1137"/>
      <c r="H46" s="1138"/>
      <c r="I46" s="1139"/>
      <c r="J46" s="1140"/>
      <c r="K46" s="1141"/>
    </row>
    <row r="47" spans="1:20" ht="12.95" customHeight="1">
      <c r="A47" s="1128"/>
      <c r="B47" s="1089"/>
      <c r="C47" s="1142" t="s">
        <v>4</v>
      </c>
      <c r="D47" s="1143">
        <v>88</v>
      </c>
      <c r="E47" s="1122">
        <v>690024.12300000002</v>
      </c>
      <c r="F47" s="1144">
        <v>7371185.5252179997</v>
      </c>
      <c r="G47" s="1145">
        <f>E47/$E$53</f>
        <v>0.92912341211478566</v>
      </c>
      <c r="H47" s="1146">
        <f t="shared" ref="H47:H50" si="23">(E47-I47)/I47</f>
        <v>-1.6977242371322022E-2</v>
      </c>
      <c r="I47" s="1147">
        <v>701941.14800000004</v>
      </c>
      <c r="J47" s="1148">
        <v>7475650.68989</v>
      </c>
      <c r="K47" s="1149">
        <f>I47/$I$53</f>
        <v>0.94835309946156043</v>
      </c>
      <c r="L47" s="1085"/>
      <c r="M47" s="1085"/>
      <c r="N47" s="1085"/>
      <c r="O47" s="1085"/>
      <c r="P47" s="1085"/>
      <c r="Q47" s="1085"/>
      <c r="R47" s="1085"/>
      <c r="S47" s="1085"/>
      <c r="T47" s="1085"/>
    </row>
    <row r="48" spans="1:20" ht="12.95" customHeight="1">
      <c r="A48" s="1150"/>
      <c r="B48" s="1089"/>
      <c r="C48" s="1142" t="s">
        <v>5</v>
      </c>
      <c r="D48" s="1143">
        <v>130</v>
      </c>
      <c r="E48" s="1122">
        <v>745.59400000000005</v>
      </c>
      <c r="F48" s="1144">
        <v>7868.1009999999997</v>
      </c>
      <c r="G48" s="1145">
        <f t="shared" ref="G48:G52" si="24">E48/$E$53</f>
        <v>1.0039487290972747E-3</v>
      </c>
      <c r="H48" s="1146">
        <f t="shared" si="23"/>
        <v>1.7653481833319797E-2</v>
      </c>
      <c r="I48" s="1147">
        <v>732.66</v>
      </c>
      <c r="J48" s="1148">
        <v>7715.009</v>
      </c>
      <c r="K48" s="1149">
        <f t="shared" ref="K48:K52" si="25">I48/$I$53</f>
        <v>9.8985560802528527E-4</v>
      </c>
      <c r="L48" s="1085"/>
      <c r="M48" s="1085"/>
      <c r="N48" s="1085"/>
      <c r="O48" s="1085"/>
      <c r="P48" s="1085"/>
      <c r="Q48" s="1085"/>
      <c r="R48" s="1085"/>
      <c r="S48" s="1085"/>
      <c r="T48" s="1085"/>
    </row>
    <row r="49" spans="1:20" ht="12.95" customHeight="1">
      <c r="A49" s="1150"/>
      <c r="B49" s="1151"/>
      <c r="C49" s="1142" t="s">
        <v>6</v>
      </c>
      <c r="D49" s="1143">
        <v>958</v>
      </c>
      <c r="E49" s="1122">
        <v>855.66399999999999</v>
      </c>
      <c r="F49" s="1144">
        <v>9095.9079999999994</v>
      </c>
      <c r="G49" s="1145">
        <f t="shared" si="24"/>
        <v>1.1521589301071232E-3</v>
      </c>
      <c r="H49" s="1146">
        <f t="shared" si="23"/>
        <v>0.22044187074781413</v>
      </c>
      <c r="I49" s="1147">
        <v>701.11</v>
      </c>
      <c r="J49" s="1148">
        <v>7479.4059999999999</v>
      </c>
      <c r="K49" s="1149">
        <f t="shared" si="25"/>
        <v>9.4723018227091404E-4</v>
      </c>
      <c r="L49" s="1085"/>
      <c r="M49" s="1085"/>
      <c r="N49" s="1085"/>
      <c r="O49" s="1085"/>
      <c r="P49" s="1085"/>
      <c r="Q49" s="1085"/>
      <c r="R49" s="1085"/>
      <c r="S49" s="1085"/>
      <c r="T49" s="1085"/>
    </row>
    <row r="50" spans="1:20" ht="12.95" customHeight="1">
      <c r="A50" s="1150"/>
      <c r="B50" s="1151"/>
      <c r="C50" s="1142" t="s">
        <v>7</v>
      </c>
      <c r="D50" s="1143">
        <v>7258</v>
      </c>
      <c r="E50" s="1122">
        <v>227.52799999999999</v>
      </c>
      <c r="F50" s="1144">
        <v>2428.4699999999998</v>
      </c>
      <c r="G50" s="1145">
        <f t="shared" si="24"/>
        <v>3.0636840751675131E-4</v>
      </c>
      <c r="H50" s="1146">
        <f t="shared" si="23"/>
        <v>5.3619141556571132E-2</v>
      </c>
      <c r="I50" s="1147">
        <v>215.94900000000001</v>
      </c>
      <c r="J50" s="1148">
        <v>2295.4110000000001</v>
      </c>
      <c r="K50" s="1149">
        <f t="shared" si="25"/>
        <v>2.9175651556991288E-4</v>
      </c>
      <c r="L50" s="1085"/>
      <c r="M50" s="1085"/>
      <c r="N50" s="1085"/>
      <c r="O50" s="1085"/>
      <c r="P50" s="1085"/>
      <c r="Q50" s="1085"/>
      <c r="R50" s="1085"/>
      <c r="S50" s="1085"/>
      <c r="T50" s="1085"/>
    </row>
    <row r="51" spans="1:20" ht="12.95" customHeight="1">
      <c r="A51" s="1128"/>
      <c r="B51" s="1151"/>
      <c r="C51" s="1142" t="s">
        <v>226</v>
      </c>
      <c r="D51" s="1143">
        <v>6</v>
      </c>
      <c r="E51" s="1122">
        <v>302.57900000000001</v>
      </c>
      <c r="F51" s="1144">
        <v>3140.3119999999999</v>
      </c>
      <c r="G51" s="1145">
        <f t="shared" si="24"/>
        <v>4.0742522405159411E-4</v>
      </c>
      <c r="H51" s="1146">
        <f>(E51-I51)/I51</f>
        <v>-0.14042498792647931</v>
      </c>
      <c r="I51" s="1147">
        <v>352.01</v>
      </c>
      <c r="J51" s="1148">
        <v>3653.1060000000002</v>
      </c>
      <c r="K51" s="1149">
        <f t="shared" si="25"/>
        <v>4.7558085958149851E-4</v>
      </c>
      <c r="L51" s="1085"/>
      <c r="M51" s="1085"/>
      <c r="N51" s="1085"/>
      <c r="O51" s="1085"/>
      <c r="P51" s="1085"/>
      <c r="Q51" s="1085"/>
      <c r="R51" s="1085"/>
      <c r="S51" s="1085"/>
      <c r="T51" s="1085"/>
    </row>
    <row r="52" spans="1:20" ht="12.95" customHeight="1">
      <c r="A52" s="1150"/>
      <c r="B52" s="1829" t="s">
        <v>248</v>
      </c>
      <c r="C52" s="1830"/>
      <c r="D52" s="1152">
        <v>0</v>
      </c>
      <c r="E52" s="1153">
        <v>50505.94319720786</v>
      </c>
      <c r="F52" s="1154">
        <v>541169.58435534697</v>
      </c>
      <c r="G52" s="1155">
        <f t="shared" si="24"/>
        <v>6.8006686594441437E-2</v>
      </c>
      <c r="H52" s="1156">
        <f t="shared" ref="H52" si="26">(E52-I52)/I52</f>
        <v>0.39420264891093576</v>
      </c>
      <c r="I52" s="1157">
        <v>36225.683000000005</v>
      </c>
      <c r="J52" s="1158">
        <v>388332.17379099969</v>
      </c>
      <c r="K52" s="1159">
        <f t="shared" si="25"/>
        <v>4.8942477372991906E-2</v>
      </c>
      <c r="L52" s="1085"/>
      <c r="M52" s="1085"/>
      <c r="N52" s="1085"/>
      <c r="O52" s="1085"/>
      <c r="P52" s="1085"/>
      <c r="Q52" s="1085"/>
      <c r="R52" s="1085"/>
      <c r="S52" s="1085"/>
      <c r="T52" s="1085"/>
    </row>
    <row r="53" spans="1:20" ht="12.95" customHeight="1">
      <c r="A53" s="1128"/>
      <c r="B53" s="19"/>
      <c r="C53" s="209" t="s">
        <v>8</v>
      </c>
      <c r="D53" s="210">
        <f>SUM(D47:D52)</f>
        <v>8440</v>
      </c>
      <c r="E53" s="20">
        <f>SUM(E47:E52)</f>
        <v>742661.431197208</v>
      </c>
      <c r="F53" s="211">
        <f>SUM(F47:F52)</f>
        <v>7934887.9005733458</v>
      </c>
      <c r="G53" s="212">
        <f t="shared" ref="G53" si="27">SUM(G47:G52)</f>
        <v>0.99999999999999978</v>
      </c>
      <c r="H53" s="213">
        <f>(E53-I53)/I53</f>
        <v>3.3679776903898042E-3</v>
      </c>
      <c r="I53" s="214">
        <v>740168.56</v>
      </c>
      <c r="J53" s="215">
        <v>7885125.7956809998</v>
      </c>
      <c r="K53" s="216">
        <f t="shared" ref="K53" si="28">SUM(K47:K52)</f>
        <v>1</v>
      </c>
      <c r="L53" s="1085"/>
      <c r="M53" s="1085"/>
      <c r="N53" s="1085"/>
      <c r="O53" s="1085"/>
      <c r="P53" s="1085"/>
      <c r="Q53" s="1085"/>
      <c r="R53" s="1085"/>
      <c r="S53" s="1085"/>
      <c r="T53" s="1085"/>
    </row>
    <row r="54" spans="1:20" ht="12.95" customHeight="1">
      <c r="A54" s="1110"/>
      <c r="B54" s="1111"/>
      <c r="C54" s="1112"/>
      <c r="D54" s="1113"/>
      <c r="E54" s="1114"/>
      <c r="F54" s="1115"/>
      <c r="G54" s="1113"/>
      <c r="H54" s="1116"/>
      <c r="I54" s="1117"/>
      <c r="J54" s="1118"/>
      <c r="K54" s="1119"/>
      <c r="L54" s="1085"/>
      <c r="M54" s="1085"/>
      <c r="N54" s="1085"/>
      <c r="O54" s="1085"/>
      <c r="P54" s="1085"/>
      <c r="Q54" s="1085"/>
      <c r="R54" s="1085"/>
      <c r="S54" s="1085"/>
      <c r="T54" s="1085"/>
    </row>
    <row r="55" spans="1:20" ht="6" customHeight="1">
      <c r="A55" s="1120"/>
      <c r="B55" s="1120"/>
      <c r="C55" s="1121"/>
      <c r="D55" s="1122"/>
      <c r="E55" s="1122"/>
      <c r="F55" s="1122"/>
      <c r="G55" s="1122"/>
      <c r="H55" s="1123"/>
      <c r="I55" s="1124"/>
      <c r="J55" s="1125"/>
      <c r="K55" s="1126"/>
      <c r="L55" s="1085"/>
      <c r="M55" s="1085"/>
      <c r="N55" s="1085"/>
      <c r="O55" s="1085"/>
      <c r="P55" s="1085"/>
      <c r="Q55" s="1085"/>
      <c r="R55" s="1085"/>
      <c r="S55" s="1085"/>
      <c r="T55" s="1085"/>
    </row>
    <row r="56" spans="1:20" ht="15" customHeight="1">
      <c r="A56" s="1572" t="s">
        <v>493</v>
      </c>
      <c r="B56" s="1572"/>
      <c r="C56" s="1572"/>
      <c r="D56" s="1572"/>
      <c r="E56" s="1572"/>
      <c r="F56" s="1572"/>
      <c r="G56" s="1572"/>
      <c r="H56" s="1572"/>
      <c r="I56" s="1572"/>
      <c r="J56" s="1572"/>
      <c r="K56" s="1572"/>
    </row>
    <row r="57" spans="1:20" ht="15" customHeight="1">
      <c r="A57" s="1572"/>
      <c r="B57" s="1572"/>
      <c r="C57" s="1572"/>
      <c r="D57" s="1572"/>
      <c r="E57" s="1572"/>
      <c r="F57" s="1572"/>
      <c r="G57" s="1572"/>
      <c r="H57" s="1572"/>
      <c r="I57" s="1572"/>
      <c r="J57" s="1572"/>
      <c r="K57" s="1572"/>
    </row>
    <row r="58" spans="1:20" ht="22.5" customHeight="1">
      <c r="A58" s="1572"/>
      <c r="B58" s="1572"/>
      <c r="C58" s="1572"/>
      <c r="D58" s="1572"/>
      <c r="E58" s="1572"/>
      <c r="F58" s="1572"/>
      <c r="G58" s="1572"/>
      <c r="H58" s="1572"/>
      <c r="I58" s="1572"/>
      <c r="J58" s="1572"/>
      <c r="K58" s="1572"/>
    </row>
    <row r="59" spans="1:20" ht="15" customHeight="1"/>
    <row r="60" spans="1:20" ht="15" customHeight="1"/>
    <row r="61" spans="1:20" ht="15" customHeight="1">
      <c r="A61" s="1089"/>
    </row>
    <row r="62" spans="1:20" ht="15" customHeight="1">
      <c r="A62" s="1089"/>
    </row>
    <row r="63" spans="1:20" ht="15" customHeight="1"/>
    <row r="64" spans="1:20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</sheetData>
  <mergeCells count="23">
    <mergeCell ref="B43:C43"/>
    <mergeCell ref="B52:C52"/>
    <mergeCell ref="A56:K58"/>
    <mergeCell ref="D6:D9"/>
    <mergeCell ref="A46:B46"/>
    <mergeCell ref="E46:F46"/>
    <mergeCell ref="A10:B10"/>
    <mergeCell ref="A19:C19"/>
    <mergeCell ref="A28:B28"/>
    <mergeCell ref="I8:J8"/>
    <mergeCell ref="B16:C16"/>
    <mergeCell ref="B25:C25"/>
    <mergeCell ref="B34:C34"/>
    <mergeCell ref="A37:B37"/>
    <mergeCell ref="H6:H9"/>
    <mergeCell ref="B8:C9"/>
    <mergeCell ref="E8:F8"/>
    <mergeCell ref="A5:K5"/>
    <mergeCell ref="A3:K3"/>
    <mergeCell ref="E6:G7"/>
    <mergeCell ref="I6:K7"/>
    <mergeCell ref="G8:G9"/>
    <mergeCell ref="K8:K9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List39"/>
  <dimension ref="A1:O46"/>
  <sheetViews>
    <sheetView showGridLines="0" zoomScaleNormal="100" zoomScaleSheetLayoutView="100" workbookViewId="0">
      <selection sqref="A1:K1"/>
    </sheetView>
  </sheetViews>
  <sheetFormatPr defaultRowHeight="11.25"/>
  <cols>
    <col min="1" max="1" width="10.7109375" style="399" customWidth="1"/>
    <col min="2" max="11" width="8.85546875" style="399" customWidth="1"/>
    <col min="12" max="12" width="9.28515625" style="399" bestFit="1" customWidth="1"/>
    <col min="13" max="13" width="11.42578125" style="399" bestFit="1" customWidth="1"/>
    <col min="14" max="252" width="9.140625" style="399"/>
    <col min="253" max="265" width="10.7109375" style="399" customWidth="1"/>
    <col min="266" max="508" width="9.140625" style="399"/>
    <col min="509" max="521" width="10.7109375" style="399" customWidth="1"/>
    <col min="522" max="764" width="9.140625" style="399"/>
    <col min="765" max="777" width="10.7109375" style="399" customWidth="1"/>
    <col min="778" max="1020" width="9.140625" style="399"/>
    <col min="1021" max="1033" width="10.7109375" style="399" customWidth="1"/>
    <col min="1034" max="1276" width="9.140625" style="399"/>
    <col min="1277" max="1289" width="10.7109375" style="399" customWidth="1"/>
    <col min="1290" max="1532" width="9.140625" style="399"/>
    <col min="1533" max="1545" width="10.7109375" style="399" customWidth="1"/>
    <col min="1546" max="1788" width="9.140625" style="399"/>
    <col min="1789" max="1801" width="10.7109375" style="399" customWidth="1"/>
    <col min="1802" max="2044" width="9.140625" style="399"/>
    <col min="2045" max="2057" width="10.7109375" style="399" customWidth="1"/>
    <col min="2058" max="2300" width="9.140625" style="399"/>
    <col min="2301" max="2313" width="10.7109375" style="399" customWidth="1"/>
    <col min="2314" max="2556" width="9.140625" style="399"/>
    <col min="2557" max="2569" width="10.7109375" style="399" customWidth="1"/>
    <col min="2570" max="2812" width="9.140625" style="399"/>
    <col min="2813" max="2825" width="10.7109375" style="399" customWidth="1"/>
    <col min="2826" max="3068" width="9.140625" style="399"/>
    <col min="3069" max="3081" width="10.7109375" style="399" customWidth="1"/>
    <col min="3082" max="3324" width="9.140625" style="399"/>
    <col min="3325" max="3337" width="10.7109375" style="399" customWidth="1"/>
    <col min="3338" max="3580" width="9.140625" style="399"/>
    <col min="3581" max="3593" width="10.7109375" style="399" customWidth="1"/>
    <col min="3594" max="3836" width="9.140625" style="399"/>
    <col min="3837" max="3849" width="10.7109375" style="399" customWidth="1"/>
    <col min="3850" max="4092" width="9.140625" style="399"/>
    <col min="4093" max="4105" width="10.7109375" style="399" customWidth="1"/>
    <col min="4106" max="4348" width="9.140625" style="399"/>
    <col min="4349" max="4361" width="10.7109375" style="399" customWidth="1"/>
    <col min="4362" max="4604" width="9.140625" style="399"/>
    <col min="4605" max="4617" width="10.7109375" style="399" customWidth="1"/>
    <col min="4618" max="4860" width="9.140625" style="399"/>
    <col min="4861" max="4873" width="10.7109375" style="399" customWidth="1"/>
    <col min="4874" max="5116" width="9.140625" style="399"/>
    <col min="5117" max="5129" width="10.7109375" style="399" customWidth="1"/>
    <col min="5130" max="5372" width="9.140625" style="399"/>
    <col min="5373" max="5385" width="10.7109375" style="399" customWidth="1"/>
    <col min="5386" max="5628" width="9.140625" style="399"/>
    <col min="5629" max="5641" width="10.7109375" style="399" customWidth="1"/>
    <col min="5642" max="5884" width="9.140625" style="399"/>
    <col min="5885" max="5897" width="10.7109375" style="399" customWidth="1"/>
    <col min="5898" max="6140" width="9.140625" style="399"/>
    <col min="6141" max="6153" width="10.7109375" style="399" customWidth="1"/>
    <col min="6154" max="6396" width="9.140625" style="399"/>
    <col min="6397" max="6409" width="10.7109375" style="399" customWidth="1"/>
    <col min="6410" max="6652" width="9.140625" style="399"/>
    <col min="6653" max="6665" width="10.7109375" style="399" customWidth="1"/>
    <col min="6666" max="6908" width="9.140625" style="399"/>
    <col min="6909" max="6921" width="10.7109375" style="399" customWidth="1"/>
    <col min="6922" max="7164" width="9.140625" style="399"/>
    <col min="7165" max="7177" width="10.7109375" style="399" customWidth="1"/>
    <col min="7178" max="7420" width="9.140625" style="399"/>
    <col min="7421" max="7433" width="10.7109375" style="399" customWidth="1"/>
    <col min="7434" max="7676" width="9.140625" style="399"/>
    <col min="7677" max="7689" width="10.7109375" style="399" customWidth="1"/>
    <col min="7690" max="7932" width="9.140625" style="399"/>
    <col min="7933" max="7945" width="10.7109375" style="399" customWidth="1"/>
    <col min="7946" max="8188" width="9.140625" style="399"/>
    <col min="8189" max="8201" width="10.7109375" style="399" customWidth="1"/>
    <col min="8202" max="8444" width="9.140625" style="399"/>
    <col min="8445" max="8457" width="10.7109375" style="399" customWidth="1"/>
    <col min="8458" max="8700" width="9.140625" style="399"/>
    <col min="8701" max="8713" width="10.7109375" style="399" customWidth="1"/>
    <col min="8714" max="8956" width="9.140625" style="399"/>
    <col min="8957" max="8969" width="10.7109375" style="399" customWidth="1"/>
    <col min="8970" max="9212" width="9.140625" style="399"/>
    <col min="9213" max="9225" width="10.7109375" style="399" customWidth="1"/>
    <col min="9226" max="9468" width="9.140625" style="399"/>
    <col min="9469" max="9481" width="10.7109375" style="399" customWidth="1"/>
    <col min="9482" max="9724" width="9.140625" style="399"/>
    <col min="9725" max="9737" width="10.7109375" style="399" customWidth="1"/>
    <col min="9738" max="9980" width="9.140625" style="399"/>
    <col min="9981" max="9993" width="10.7109375" style="399" customWidth="1"/>
    <col min="9994" max="10236" width="9.140625" style="399"/>
    <col min="10237" max="10249" width="10.7109375" style="399" customWidth="1"/>
    <col min="10250" max="10492" width="9.140625" style="399"/>
    <col min="10493" max="10505" width="10.7109375" style="399" customWidth="1"/>
    <col min="10506" max="10748" width="9.140625" style="399"/>
    <col min="10749" max="10761" width="10.7109375" style="399" customWidth="1"/>
    <col min="10762" max="11004" width="9.140625" style="399"/>
    <col min="11005" max="11017" width="10.7109375" style="399" customWidth="1"/>
    <col min="11018" max="11260" width="9.140625" style="399"/>
    <col min="11261" max="11273" width="10.7109375" style="399" customWidth="1"/>
    <col min="11274" max="11516" width="9.140625" style="399"/>
    <col min="11517" max="11529" width="10.7109375" style="399" customWidth="1"/>
    <col min="11530" max="11772" width="9.140625" style="399"/>
    <col min="11773" max="11785" width="10.7109375" style="399" customWidth="1"/>
    <col min="11786" max="12028" width="9.140625" style="399"/>
    <col min="12029" max="12041" width="10.7109375" style="399" customWidth="1"/>
    <col min="12042" max="12284" width="9.140625" style="399"/>
    <col min="12285" max="12297" width="10.7109375" style="399" customWidth="1"/>
    <col min="12298" max="12540" width="9.140625" style="399"/>
    <col min="12541" max="12553" width="10.7109375" style="399" customWidth="1"/>
    <col min="12554" max="12796" width="9.140625" style="399"/>
    <col min="12797" max="12809" width="10.7109375" style="399" customWidth="1"/>
    <col min="12810" max="13052" width="9.140625" style="399"/>
    <col min="13053" max="13065" width="10.7109375" style="399" customWidth="1"/>
    <col min="13066" max="13308" width="9.140625" style="399"/>
    <col min="13309" max="13321" width="10.7109375" style="399" customWidth="1"/>
    <col min="13322" max="13564" width="9.140625" style="399"/>
    <col min="13565" max="13577" width="10.7109375" style="399" customWidth="1"/>
    <col min="13578" max="13820" width="9.140625" style="399"/>
    <col min="13821" max="13833" width="10.7109375" style="399" customWidth="1"/>
    <col min="13834" max="14076" width="9.140625" style="399"/>
    <col min="14077" max="14089" width="10.7109375" style="399" customWidth="1"/>
    <col min="14090" max="14332" width="9.140625" style="399"/>
    <col min="14333" max="14345" width="10.7109375" style="399" customWidth="1"/>
    <col min="14346" max="14588" width="9.140625" style="399"/>
    <col min="14589" max="14601" width="10.7109375" style="399" customWidth="1"/>
    <col min="14602" max="14844" width="9.140625" style="399"/>
    <col min="14845" max="14857" width="10.7109375" style="399" customWidth="1"/>
    <col min="14858" max="15100" width="9.140625" style="399"/>
    <col min="15101" max="15113" width="10.7109375" style="399" customWidth="1"/>
    <col min="15114" max="15356" width="9.140625" style="399"/>
    <col min="15357" max="15369" width="10.7109375" style="399" customWidth="1"/>
    <col min="15370" max="15612" width="9.140625" style="399"/>
    <col min="15613" max="15625" width="10.7109375" style="399" customWidth="1"/>
    <col min="15626" max="15868" width="9.140625" style="399"/>
    <col min="15869" max="15881" width="10.7109375" style="399" customWidth="1"/>
    <col min="15882" max="16124" width="9.140625" style="399"/>
    <col min="16125" max="16137" width="10.7109375" style="399" customWidth="1"/>
    <col min="16138" max="16384" width="9.140625" style="399"/>
  </cols>
  <sheetData>
    <row r="1" spans="1:15" ht="18" customHeight="1">
      <c r="A1" s="1851" t="s">
        <v>465</v>
      </c>
      <c r="B1" s="1851"/>
      <c r="C1" s="1851"/>
      <c r="D1" s="1851"/>
      <c r="E1" s="1851"/>
      <c r="F1" s="1851"/>
      <c r="G1" s="1851"/>
      <c r="H1" s="1851"/>
      <c r="I1" s="1851"/>
      <c r="J1" s="1851"/>
      <c r="K1" s="1851"/>
    </row>
    <row r="2" spans="1:15" ht="5.0999999999999996" customHeight="1">
      <c r="A2" s="1857"/>
      <c r="B2" s="1857"/>
      <c r="C2" s="1857"/>
      <c r="D2" s="1857"/>
      <c r="E2" s="1857"/>
      <c r="F2" s="1857"/>
      <c r="G2" s="1857"/>
      <c r="H2" s="1857"/>
      <c r="I2" s="1857"/>
      <c r="J2" s="436"/>
      <c r="K2" s="435"/>
    </row>
    <row r="3" spans="1:15" ht="20.100000000000001" customHeight="1">
      <c r="A3" s="1670">
        <v>2020</v>
      </c>
      <c r="B3" s="1671"/>
      <c r="C3" s="1671"/>
      <c r="D3" s="1671"/>
      <c r="E3" s="1671"/>
      <c r="F3" s="1671"/>
      <c r="G3" s="1671"/>
      <c r="H3" s="1671"/>
      <c r="I3" s="1671"/>
      <c r="J3" s="1671"/>
      <c r="K3" s="1672"/>
    </row>
    <row r="4" spans="1:15" ht="20.100000000000001" customHeight="1">
      <c r="A4" s="42"/>
      <c r="B4" s="1595" t="s">
        <v>397</v>
      </c>
      <c r="C4" s="1595"/>
      <c r="D4" s="1595"/>
      <c r="E4" s="1595"/>
      <c r="F4" s="1585"/>
      <c r="G4" s="1668" t="s">
        <v>3</v>
      </c>
      <c r="H4" s="1595"/>
      <c r="I4" s="1595"/>
      <c r="J4" s="1595"/>
      <c r="K4" s="1585"/>
    </row>
    <row r="5" spans="1:15" ht="67.5" customHeight="1">
      <c r="A5" s="44" t="str">
        <f>'6.1'!A8</f>
        <v>Období</v>
      </c>
      <c r="B5" s="217" t="s">
        <v>168</v>
      </c>
      <c r="C5" s="217" t="s">
        <v>218</v>
      </c>
      <c r="D5" s="217" t="s">
        <v>169</v>
      </c>
      <c r="E5" s="217" t="s">
        <v>545</v>
      </c>
      <c r="F5" s="225" t="s">
        <v>170</v>
      </c>
      <c r="G5" s="218" t="s">
        <v>168</v>
      </c>
      <c r="H5" s="217" t="s">
        <v>218</v>
      </c>
      <c r="I5" s="217" t="s">
        <v>169</v>
      </c>
      <c r="J5" s="217" t="s">
        <v>545</v>
      </c>
      <c r="K5" s="225" t="s">
        <v>170</v>
      </c>
    </row>
    <row r="6" spans="1:15" ht="12.95" customHeight="1">
      <c r="A6" s="406" t="str">
        <f>'6.1'!A9</f>
        <v>leden</v>
      </c>
      <c r="B6" s="940">
        <v>136917.21535539071</v>
      </c>
      <c r="C6" s="940">
        <v>954758.51609770872</v>
      </c>
      <c r="D6" s="1050">
        <v>45892.195999999996</v>
      </c>
      <c r="E6" s="1050">
        <v>79164.196999999971</v>
      </c>
      <c r="F6" s="1197">
        <f>SUM(B6:E6)</f>
        <v>1216732.1244530994</v>
      </c>
      <c r="G6" s="1050">
        <v>1459302.3576599997</v>
      </c>
      <c r="H6" s="1050">
        <v>10182055.67575</v>
      </c>
      <c r="I6" s="1050">
        <v>490446.71398</v>
      </c>
      <c r="J6" s="1050">
        <v>844049.88630858925</v>
      </c>
      <c r="K6" s="1197">
        <f>SUM(G6:J6)</f>
        <v>12975854.63369859</v>
      </c>
      <c r="L6" s="1064"/>
      <c r="M6" s="400"/>
      <c r="N6" s="400"/>
      <c r="O6" s="413"/>
    </row>
    <row r="7" spans="1:15" ht="12.95" customHeight="1">
      <c r="A7" s="414" t="str">
        <f>'6.1'!A10</f>
        <v>únor</v>
      </c>
      <c r="B7" s="940">
        <v>106688.84383246783</v>
      </c>
      <c r="C7" s="1050">
        <v>765261.9820647327</v>
      </c>
      <c r="D7" s="1050">
        <v>36536.847990000009</v>
      </c>
      <c r="E7" s="1050">
        <v>67053.58600000001</v>
      </c>
      <c r="F7" s="1198">
        <f t="shared" ref="F7:F17" si="0">SUM(B7:E7)</f>
        <v>975541.25988720055</v>
      </c>
      <c r="G7" s="1050">
        <v>1137227.6793</v>
      </c>
      <c r="H7" s="1050">
        <v>8162355.7823599996</v>
      </c>
      <c r="I7" s="1050">
        <v>390268.17244000005</v>
      </c>
      <c r="J7" s="1050">
        <v>714954.02313300013</v>
      </c>
      <c r="K7" s="1198">
        <f>SUM(G7:J7)</f>
        <v>10404805.657233</v>
      </c>
      <c r="L7" s="412"/>
      <c r="M7" s="400"/>
      <c r="N7" s="400"/>
      <c r="O7" s="413"/>
    </row>
    <row r="8" spans="1:15" ht="12.95" customHeight="1">
      <c r="A8" s="418" t="str">
        <f>'6.1'!A11</f>
        <v>březen</v>
      </c>
      <c r="B8" s="1055">
        <v>100518.29895887963</v>
      </c>
      <c r="C8" s="1056">
        <v>726450.67627771804</v>
      </c>
      <c r="D8" s="1056">
        <v>36263.548989999996</v>
      </c>
      <c r="E8" s="1056">
        <v>55904.274000000005</v>
      </c>
      <c r="F8" s="1199">
        <f t="shared" si="0"/>
        <v>919136.79822659772</v>
      </c>
      <c r="G8" s="1200">
        <v>1071801.27745202</v>
      </c>
      <c r="H8" s="1056">
        <v>7749313.4673799993</v>
      </c>
      <c r="I8" s="1056">
        <v>387407.89498999994</v>
      </c>
      <c r="J8" s="1056">
        <v>596022.01624000003</v>
      </c>
      <c r="K8" s="1199">
        <f t="shared" ref="K8:K17" si="1">SUM(G8:J8)</f>
        <v>9804544.6560620219</v>
      </c>
      <c r="L8" s="1070"/>
      <c r="M8" s="400"/>
      <c r="N8" s="400"/>
      <c r="O8" s="413"/>
    </row>
    <row r="9" spans="1:15" ht="12.95" customHeight="1">
      <c r="A9" s="406" t="str">
        <f>'6.1'!A12</f>
        <v>duben</v>
      </c>
      <c r="B9" s="940">
        <v>55939.457977388724</v>
      </c>
      <c r="C9" s="1050">
        <v>449179.02951171761</v>
      </c>
      <c r="D9" s="1050">
        <v>22501.164009999997</v>
      </c>
      <c r="E9" s="1050">
        <v>47358.261299999998</v>
      </c>
      <c r="F9" s="1197">
        <f t="shared" si="0"/>
        <v>574977.91279910633</v>
      </c>
      <c r="G9" s="1050">
        <v>596678.68589600001</v>
      </c>
      <c r="H9" s="1050">
        <v>4796818.3329099994</v>
      </c>
      <c r="I9" s="1050">
        <v>240323.04496000003</v>
      </c>
      <c r="J9" s="1050">
        <v>505473.76439100009</v>
      </c>
      <c r="K9" s="1197">
        <f t="shared" si="1"/>
        <v>6139293.8281569993</v>
      </c>
      <c r="L9" s="412"/>
      <c r="M9" s="400"/>
      <c r="N9" s="400"/>
      <c r="O9" s="413"/>
    </row>
    <row r="10" spans="1:15" ht="12.95" customHeight="1">
      <c r="A10" s="414" t="str">
        <f>'6.1'!A13</f>
        <v>květen</v>
      </c>
      <c r="B10" s="940">
        <v>42756.089586598893</v>
      </c>
      <c r="C10" s="1050">
        <v>367686.54771647276</v>
      </c>
      <c r="D10" s="1050">
        <v>18224.634010000005</v>
      </c>
      <c r="E10" s="1050">
        <v>63677.736999999994</v>
      </c>
      <c r="F10" s="1198">
        <f t="shared" si="0"/>
        <v>492345.00831307168</v>
      </c>
      <c r="G10" s="1050">
        <v>456328.60224601114</v>
      </c>
      <c r="H10" s="1050">
        <v>3928416.4649799992</v>
      </c>
      <c r="I10" s="1050">
        <v>194668.50478999995</v>
      </c>
      <c r="J10" s="1050">
        <v>679704.12673000013</v>
      </c>
      <c r="K10" s="1198">
        <f t="shared" si="1"/>
        <v>5259117.6987460107</v>
      </c>
      <c r="L10" s="412"/>
      <c r="M10" s="400"/>
      <c r="N10" s="400"/>
      <c r="O10" s="413"/>
    </row>
    <row r="11" spans="1:15" ht="12.95" customHeight="1">
      <c r="A11" s="418" t="str">
        <f>'6.1'!A14</f>
        <v>červen</v>
      </c>
      <c r="B11" s="1055">
        <v>23697.557000000001</v>
      </c>
      <c r="C11" s="1056">
        <v>280898.89395004482</v>
      </c>
      <c r="D11" s="1056">
        <v>13296.904999999999</v>
      </c>
      <c r="E11" s="1056">
        <v>85592.394000000015</v>
      </c>
      <c r="F11" s="1199">
        <f t="shared" si="0"/>
        <v>403485.74995004485</v>
      </c>
      <c r="G11" s="1200">
        <v>253842.58964398125</v>
      </c>
      <c r="H11" s="1056">
        <v>3008761.2124699997</v>
      </c>
      <c r="I11" s="1056">
        <v>142039.36675000002</v>
      </c>
      <c r="J11" s="1056">
        <v>916840.5942980001</v>
      </c>
      <c r="K11" s="1199">
        <f t="shared" si="1"/>
        <v>4321483.7631619815</v>
      </c>
      <c r="L11" s="412"/>
      <c r="M11" s="400"/>
      <c r="N11" s="400"/>
      <c r="O11" s="413"/>
    </row>
    <row r="12" spans="1:15" ht="12.95" customHeight="1">
      <c r="A12" s="406" t="str">
        <f>'6.1'!A15</f>
        <v>červenec</v>
      </c>
      <c r="B12" s="940">
        <v>21888.203972658626</v>
      </c>
      <c r="C12" s="1050">
        <v>285389.37917815358</v>
      </c>
      <c r="D12" s="1050">
        <v>12207.371009999999</v>
      </c>
      <c r="E12" s="1050">
        <v>94701.98</v>
      </c>
      <c r="F12" s="1197">
        <f t="shared" si="0"/>
        <v>414186.93416081218</v>
      </c>
      <c r="G12" s="1050">
        <v>234318.87680201358</v>
      </c>
      <c r="H12" s="1050">
        <v>3056349.1707199994</v>
      </c>
      <c r="I12" s="1050">
        <v>130652.4982</v>
      </c>
      <c r="J12" s="1050">
        <v>1013206.318986</v>
      </c>
      <c r="K12" s="1197">
        <f t="shared" si="1"/>
        <v>4434526.8647080129</v>
      </c>
      <c r="L12" s="412"/>
      <c r="M12" s="400"/>
      <c r="N12" s="400"/>
      <c r="O12" s="413"/>
    </row>
    <row r="13" spans="1:15" ht="12.95" customHeight="1">
      <c r="A13" s="414" t="str">
        <f>'6.1'!A16</f>
        <v>srpen</v>
      </c>
      <c r="B13" s="940">
        <v>19381.727933673719</v>
      </c>
      <c r="C13" s="1050">
        <v>291171.50825271389</v>
      </c>
      <c r="D13" s="1050">
        <v>11693.44801</v>
      </c>
      <c r="E13" s="1050">
        <v>78917.53899999999</v>
      </c>
      <c r="F13" s="1198">
        <f t="shared" si="0"/>
        <v>401164.22319638758</v>
      </c>
      <c r="G13" s="1050">
        <v>208183.93324001064</v>
      </c>
      <c r="H13" s="1050">
        <v>3122379.1701200008</v>
      </c>
      <c r="I13" s="1050">
        <v>125006.18896</v>
      </c>
      <c r="J13" s="1050">
        <v>846715.06875600014</v>
      </c>
      <c r="K13" s="1198">
        <f t="shared" si="1"/>
        <v>4302284.3610760113</v>
      </c>
      <c r="L13" s="412"/>
      <c r="M13" s="400"/>
      <c r="N13" s="400"/>
      <c r="O13" s="413"/>
    </row>
    <row r="14" spans="1:15" ht="12.95" customHeight="1">
      <c r="A14" s="418" t="str">
        <f>'6.1'!A17</f>
        <v>září</v>
      </c>
      <c r="B14" s="1055">
        <v>27881.336926437019</v>
      </c>
      <c r="C14" s="1056">
        <v>363344.07997562463</v>
      </c>
      <c r="D14" s="1056">
        <v>14581.47999</v>
      </c>
      <c r="E14" s="1056">
        <v>10310.555000000002</v>
      </c>
      <c r="F14" s="1199">
        <f t="shared" si="0"/>
        <v>416117.45189206168</v>
      </c>
      <c r="G14" s="1200">
        <v>298875.62527499604</v>
      </c>
      <c r="H14" s="1056">
        <v>3898551.6553400001</v>
      </c>
      <c r="I14" s="1056">
        <v>155902.89960999999</v>
      </c>
      <c r="J14" s="1056">
        <v>110387.58752839999</v>
      </c>
      <c r="K14" s="1199">
        <f t="shared" si="1"/>
        <v>4463717.7677533962</v>
      </c>
      <c r="L14" s="412"/>
      <c r="M14" s="400"/>
      <c r="N14" s="400"/>
      <c r="O14" s="413"/>
    </row>
    <row r="15" spans="1:15" ht="12.95" customHeight="1">
      <c r="A15" s="406" t="str">
        <f>'6.1'!A18</f>
        <v>říjen</v>
      </c>
      <c r="B15" s="940">
        <v>68344.02591461601</v>
      </c>
      <c r="C15" s="1050">
        <v>617201.55660547165</v>
      </c>
      <c r="D15" s="1050">
        <v>27301.701990000005</v>
      </c>
      <c r="E15" s="1050">
        <v>18524.895</v>
      </c>
      <c r="F15" s="1197">
        <f t="shared" si="0"/>
        <v>731372.17951008771</v>
      </c>
      <c r="G15" s="1050">
        <v>730430.89260792709</v>
      </c>
      <c r="H15" s="1050">
        <v>6600923.5880400008</v>
      </c>
      <c r="I15" s="1050">
        <v>291757.51719999994</v>
      </c>
      <c r="J15" s="1050">
        <v>197843.892104</v>
      </c>
      <c r="K15" s="1197">
        <f t="shared" si="1"/>
        <v>7820955.8899519276</v>
      </c>
      <c r="L15" s="412"/>
      <c r="M15" s="400"/>
      <c r="N15" s="400"/>
      <c r="O15" s="413"/>
    </row>
    <row r="16" spans="1:15" ht="12.95" customHeight="1">
      <c r="A16" s="414" t="str">
        <f>'6.1'!A19</f>
        <v>listopad</v>
      </c>
      <c r="B16" s="940">
        <v>99839.051624975909</v>
      </c>
      <c r="C16" s="1050">
        <v>799122.19172299094</v>
      </c>
      <c r="D16" s="1050">
        <v>37218.750999999997</v>
      </c>
      <c r="E16" s="1050">
        <v>69427.112000000008</v>
      </c>
      <c r="F16" s="1198">
        <f t="shared" si="0"/>
        <v>1005607.1063479668</v>
      </c>
      <c r="G16" s="1050">
        <v>1065902.7243929461</v>
      </c>
      <c r="H16" s="1050">
        <v>8540557.3160399981</v>
      </c>
      <c r="I16" s="1050">
        <v>397432.24300999998</v>
      </c>
      <c r="J16" s="1050">
        <v>740919.75430399994</v>
      </c>
      <c r="K16" s="1198">
        <f t="shared" si="1"/>
        <v>10744812.037746944</v>
      </c>
      <c r="L16" s="412"/>
      <c r="M16" s="400"/>
      <c r="N16" s="400"/>
      <c r="O16" s="413"/>
    </row>
    <row r="17" spans="1:15" ht="12.95" customHeight="1">
      <c r="A17" s="418" t="str">
        <f>'6.1'!A20</f>
        <v>prosinec</v>
      </c>
      <c r="B17" s="1055">
        <v>121852.03886234168</v>
      </c>
      <c r="C17" s="1056">
        <v>906603.36471509351</v>
      </c>
      <c r="D17" s="1056">
        <v>43068.120009999999</v>
      </c>
      <c r="E17" s="1056">
        <v>72028.90089720783</v>
      </c>
      <c r="F17" s="1199">
        <f t="shared" si="0"/>
        <v>1143552.4244846432</v>
      </c>
      <c r="G17" s="1200">
        <v>1300866.6117840947</v>
      </c>
      <c r="H17" s="1056">
        <v>9693287.0777299982</v>
      </c>
      <c r="I17" s="1056">
        <v>460109.63541000005</v>
      </c>
      <c r="J17" s="1056">
        <v>768770.86879435787</v>
      </c>
      <c r="K17" s="1199">
        <f t="shared" si="1"/>
        <v>12223034.19371845</v>
      </c>
      <c r="L17" s="412"/>
      <c r="M17" s="400"/>
      <c r="N17" s="400"/>
      <c r="O17" s="413"/>
    </row>
    <row r="18" spans="1:15" ht="12.95" customHeight="1">
      <c r="A18" s="406" t="str">
        <f>'6.1'!A21</f>
        <v>I. čtvrtletí</v>
      </c>
      <c r="B18" s="940">
        <f>SUM(B6:B8)</f>
        <v>344124.35814673814</v>
      </c>
      <c r="C18" s="940">
        <f>SUM(C6:C8)</f>
        <v>2446471.1744401595</v>
      </c>
      <c r="D18" s="940">
        <f t="shared" ref="D18:J18" si="2">SUM(D6:D8)</f>
        <v>118692.59298</v>
      </c>
      <c r="E18" s="940">
        <f t="shared" si="2"/>
        <v>202122.057</v>
      </c>
      <c r="F18" s="1042">
        <f t="shared" si="2"/>
        <v>3111410.1825668979</v>
      </c>
      <c r="G18" s="940">
        <f t="shared" si="2"/>
        <v>3668331.3144120197</v>
      </c>
      <c r="H18" s="940">
        <f t="shared" si="2"/>
        <v>26093724.925489999</v>
      </c>
      <c r="I18" s="940">
        <f t="shared" si="2"/>
        <v>1268122.7814100001</v>
      </c>
      <c r="J18" s="940">
        <f t="shared" si="2"/>
        <v>2155025.9256815892</v>
      </c>
      <c r="K18" s="1042">
        <f>SUM(K6:K8)</f>
        <v>33185204.946993612</v>
      </c>
      <c r="M18" s="400"/>
      <c r="N18" s="400"/>
    </row>
    <row r="19" spans="1:15" ht="12.95" customHeight="1">
      <c r="A19" s="414" t="str">
        <f>'6.1'!A22</f>
        <v>II. čtvrtletí</v>
      </c>
      <c r="B19" s="940">
        <f>SUM(B9:B11)</f>
        <v>122393.10456398761</v>
      </c>
      <c r="C19" s="940">
        <f>SUM(C9:C11)</f>
        <v>1097764.4711782353</v>
      </c>
      <c r="D19" s="940">
        <f t="shared" ref="D19:J19" si="3">SUM(D9:D11)</f>
        <v>54022.703020000001</v>
      </c>
      <c r="E19" s="940">
        <f t="shared" si="3"/>
        <v>196628.39230000001</v>
      </c>
      <c r="F19" s="1045">
        <f t="shared" si="3"/>
        <v>1470808.6710622227</v>
      </c>
      <c r="G19" s="940">
        <f t="shared" si="3"/>
        <v>1306849.8777859923</v>
      </c>
      <c r="H19" s="940">
        <f t="shared" si="3"/>
        <v>11733996.010359999</v>
      </c>
      <c r="I19" s="940">
        <f t="shared" si="3"/>
        <v>577030.91650000005</v>
      </c>
      <c r="J19" s="940">
        <f t="shared" si="3"/>
        <v>2102018.4854190005</v>
      </c>
      <c r="K19" s="1045">
        <f>SUM(K9:K11)</f>
        <v>15719895.290064992</v>
      </c>
      <c r="M19" s="400"/>
      <c r="N19" s="400"/>
    </row>
    <row r="20" spans="1:15" ht="12.95" customHeight="1">
      <c r="A20" s="414" t="str">
        <f>'6.1'!A23</f>
        <v>III. čtvrtletí</v>
      </c>
      <c r="B20" s="940">
        <f>SUM(B12:B14)</f>
        <v>69151.268832769361</v>
      </c>
      <c r="C20" s="940">
        <f>SUM(C12:C14)</f>
        <v>939904.96740649198</v>
      </c>
      <c r="D20" s="940">
        <f t="shared" ref="D20:J20" si="4">SUM(D12:D14)</f>
        <v>38482.299010000002</v>
      </c>
      <c r="E20" s="940">
        <f t="shared" si="4"/>
        <v>183930.07399999996</v>
      </c>
      <c r="F20" s="1045">
        <f t="shared" si="4"/>
        <v>1231468.6092492614</v>
      </c>
      <c r="G20" s="940">
        <f t="shared" si="4"/>
        <v>741378.43531702028</v>
      </c>
      <c r="H20" s="940">
        <f t="shared" si="4"/>
        <v>10077279.996180002</v>
      </c>
      <c r="I20" s="940">
        <f t="shared" si="4"/>
        <v>411561.58676999999</v>
      </c>
      <c r="J20" s="940">
        <f t="shared" si="4"/>
        <v>1970308.9752704001</v>
      </c>
      <c r="K20" s="1045">
        <f>SUM(K12:K14)</f>
        <v>13200528.99353742</v>
      </c>
      <c r="M20" s="400"/>
      <c r="N20" s="400"/>
    </row>
    <row r="21" spans="1:15" ht="12.95" customHeight="1">
      <c r="A21" s="418" t="str">
        <f>'6.1'!A24</f>
        <v>IV. čtvrtletí</v>
      </c>
      <c r="B21" s="1055">
        <f>SUM(B15:B17)</f>
        <v>290035.1164019336</v>
      </c>
      <c r="C21" s="1055">
        <f>SUM(C15:C17)</f>
        <v>2322927.113043556</v>
      </c>
      <c r="D21" s="1055">
        <f t="shared" ref="D21:J21" si="5">SUM(D15:D17)</f>
        <v>107588.573</v>
      </c>
      <c r="E21" s="1055">
        <f t="shared" si="5"/>
        <v>159980.90789720783</v>
      </c>
      <c r="F21" s="1044">
        <f t="shared" si="5"/>
        <v>2880531.7103426978</v>
      </c>
      <c r="G21" s="1043">
        <f t="shared" si="5"/>
        <v>3097200.2287849681</v>
      </c>
      <c r="H21" s="1055">
        <f t="shared" si="5"/>
        <v>24834767.981809996</v>
      </c>
      <c r="I21" s="1055">
        <f t="shared" si="5"/>
        <v>1149299.3956200001</v>
      </c>
      <c r="J21" s="1055">
        <f t="shared" si="5"/>
        <v>1707534.5152023579</v>
      </c>
      <c r="K21" s="1044">
        <f>SUM(K15:K17)</f>
        <v>30788802.121417321</v>
      </c>
      <c r="M21" s="400"/>
      <c r="N21" s="400"/>
    </row>
    <row r="22" spans="1:15" ht="12.95" customHeight="1">
      <c r="A22" s="406" t="str">
        <f>'6.1'!A25</f>
        <v>I. pololetí</v>
      </c>
      <c r="B22" s="940">
        <f>SUM(B6:B11)</f>
        <v>466517.46271072584</v>
      </c>
      <c r="C22" s="940">
        <f>SUM(C6:C11)</f>
        <v>3544235.6456183945</v>
      </c>
      <c r="D22" s="940">
        <f t="shared" ref="D22:J22" si="6">SUM(D6:D11)</f>
        <v>172715.296</v>
      </c>
      <c r="E22" s="940">
        <f t="shared" si="6"/>
        <v>398750.44930000004</v>
      </c>
      <c r="F22" s="1042">
        <f t="shared" si="6"/>
        <v>4582218.8536291206</v>
      </c>
      <c r="G22" s="940">
        <f t="shared" si="6"/>
        <v>4975181.192198012</v>
      </c>
      <c r="H22" s="940">
        <f t="shared" si="6"/>
        <v>37827720.935850002</v>
      </c>
      <c r="I22" s="940">
        <f t="shared" si="6"/>
        <v>1845153.6979100001</v>
      </c>
      <c r="J22" s="940">
        <f t="shared" si="6"/>
        <v>4257044.4111005897</v>
      </c>
      <c r="K22" s="1042">
        <f>SUM(K6:K11)</f>
        <v>48905100.237058602</v>
      </c>
      <c r="M22" s="400"/>
      <c r="N22" s="400"/>
    </row>
    <row r="23" spans="1:15" ht="12.95" customHeight="1">
      <c r="A23" s="418" t="str">
        <f>'6.1'!A26</f>
        <v>II. pololetí</v>
      </c>
      <c r="B23" s="1055">
        <f>SUM(B12:B17)</f>
        <v>359186.38523470296</v>
      </c>
      <c r="C23" s="1055">
        <f>SUM(C12:C17)</f>
        <v>3262832.0804500477</v>
      </c>
      <c r="D23" s="1055">
        <f t="shared" ref="D23:J23" si="7">SUM(D12:D17)</f>
        <v>146070.87200999999</v>
      </c>
      <c r="E23" s="1055">
        <f t="shared" si="7"/>
        <v>343910.98189720779</v>
      </c>
      <c r="F23" s="1044">
        <f t="shared" si="7"/>
        <v>4112000.319591959</v>
      </c>
      <c r="G23" s="1043">
        <f t="shared" si="7"/>
        <v>3838578.6641019881</v>
      </c>
      <c r="H23" s="1055">
        <f t="shared" si="7"/>
        <v>34912047.977990001</v>
      </c>
      <c r="I23" s="1055">
        <f t="shared" si="7"/>
        <v>1560860.98239</v>
      </c>
      <c r="J23" s="1055">
        <f t="shared" si="7"/>
        <v>3677843.4904727577</v>
      </c>
      <c r="K23" s="1044">
        <f>SUM(K12:K17)</f>
        <v>43989331.11495474</v>
      </c>
      <c r="M23" s="400"/>
      <c r="N23" s="400"/>
    </row>
    <row r="24" spans="1:15" ht="12.95" customHeight="1">
      <c r="A24" s="45" t="str">
        <f>'6.1'!A27</f>
        <v>rok</v>
      </c>
      <c r="B24" s="219">
        <f>SUM(B6:B17)</f>
        <v>825703.8479454288</v>
      </c>
      <c r="C24" s="219">
        <f>SUM(C6:C17)</f>
        <v>6807067.7260684427</v>
      </c>
      <c r="D24" s="219">
        <f t="shared" ref="D24:J24" si="8">SUM(D6:D17)</f>
        <v>318786.16801000002</v>
      </c>
      <c r="E24" s="219">
        <f t="shared" si="8"/>
        <v>742661.43119720789</v>
      </c>
      <c r="F24" s="226">
        <f t="shared" si="8"/>
        <v>8694219.1732210796</v>
      </c>
      <c r="G24" s="220">
        <f t="shared" si="8"/>
        <v>8813759.8563000001</v>
      </c>
      <c r="H24" s="219">
        <f t="shared" si="8"/>
        <v>72739768.913839996</v>
      </c>
      <c r="I24" s="219">
        <f t="shared" si="8"/>
        <v>3406014.6803000006</v>
      </c>
      <c r="J24" s="219">
        <f t="shared" si="8"/>
        <v>7934887.9015733469</v>
      </c>
      <c r="K24" s="226">
        <f>SUM(K6:K17)</f>
        <v>92894431.352013335</v>
      </c>
      <c r="M24" s="400"/>
      <c r="N24" s="400"/>
    </row>
    <row r="25" spans="1:15" ht="15.95" customHeight="1"/>
    <row r="26" spans="1:15" ht="15.95" customHeight="1">
      <c r="A26" s="1856" t="s">
        <v>515</v>
      </c>
      <c r="B26" s="1856"/>
      <c r="C26" s="1856"/>
      <c r="D26" s="1856"/>
      <c r="E26" s="1856"/>
      <c r="F26" s="1196"/>
      <c r="G26" s="1856" t="s">
        <v>516</v>
      </c>
      <c r="H26" s="1856"/>
      <c r="I26" s="1856"/>
      <c r="J26" s="1856"/>
      <c r="K26" s="1856"/>
    </row>
    <row r="27" spans="1:15" ht="15.95" customHeight="1">
      <c r="A27" s="1856"/>
      <c r="B27" s="1856"/>
      <c r="C27" s="1856"/>
      <c r="D27" s="1856"/>
      <c r="E27" s="1856"/>
      <c r="F27" s="1196"/>
      <c r="G27" s="1856"/>
      <c r="H27" s="1856"/>
      <c r="I27" s="1856"/>
      <c r="J27" s="1856"/>
      <c r="K27" s="1856"/>
    </row>
    <row r="28" spans="1:15" ht="15.95" customHeight="1">
      <c r="E28" s="400"/>
      <c r="F28" s="400"/>
      <c r="G28" s="400"/>
      <c r="H28" s="400"/>
    </row>
    <row r="29" spans="1:15" ht="15.95" customHeight="1">
      <c r="D29" s="399" t="str">
        <f>B5</f>
        <v xml:space="preserve"> PP Distribuce</v>
      </c>
      <c r="E29" s="400">
        <f>B24/1000</f>
        <v>825.70384794542883</v>
      </c>
      <c r="F29" s="400"/>
      <c r="G29" s="400"/>
    </row>
    <row r="30" spans="1:15" ht="15.95" customHeight="1">
      <c r="D30" s="399" t="str">
        <f>C5</f>
        <v xml:space="preserve"> GasNet</v>
      </c>
      <c r="E30" s="400">
        <f>C24/1000</f>
        <v>6807.0677260684424</v>
      </c>
      <c r="F30" s="400"/>
      <c r="G30" s="400"/>
    </row>
    <row r="31" spans="1:15" ht="15.95" customHeight="1">
      <c r="D31" s="399" t="str">
        <f>D5</f>
        <v xml:space="preserve"> E.ON Distribuce</v>
      </c>
      <c r="E31" s="400">
        <f>D24/1000</f>
        <v>318.78616801000004</v>
      </c>
      <c r="F31" s="400"/>
      <c r="G31" s="400"/>
    </row>
    <row r="32" spans="1:15" ht="15.95" customHeight="1">
      <c r="D32" s="399" t="str">
        <f>E5</f>
        <v xml:space="preserve"> Ostatní 
 společnosti</v>
      </c>
      <c r="E32" s="400">
        <f>E24/1000</f>
        <v>742.66143119720789</v>
      </c>
      <c r="F32" s="400"/>
      <c r="G32" s="400"/>
      <c r="H32" s="400"/>
    </row>
    <row r="33" spans="1:11" ht="15.95" customHeight="1">
      <c r="E33" s="400">
        <f>SUM(E29:E32)</f>
        <v>8694.2191732210795</v>
      </c>
      <c r="F33" s="400"/>
      <c r="G33" s="400"/>
      <c r="H33" s="400"/>
    </row>
    <row r="34" spans="1:11" ht="15.95" customHeight="1">
      <c r="E34" s="400"/>
      <c r="F34" s="400"/>
      <c r="G34" s="400"/>
      <c r="H34" s="400"/>
    </row>
    <row r="35" spans="1:11" ht="15.95" customHeight="1">
      <c r="E35" s="400"/>
      <c r="F35" s="400"/>
      <c r="G35" s="400"/>
    </row>
    <row r="36" spans="1:11" ht="15.95" customHeight="1"/>
    <row r="37" spans="1:11" ht="15.95" customHeight="1">
      <c r="A37" s="437"/>
      <c r="B37" s="437"/>
      <c r="C37" s="437"/>
      <c r="D37" s="437"/>
      <c r="E37" s="437"/>
      <c r="F37" s="437"/>
      <c r="G37" s="437"/>
      <c r="H37" s="437"/>
      <c r="I37" s="437"/>
      <c r="J37" s="437"/>
      <c r="K37" s="437"/>
    </row>
    <row r="38" spans="1:11" ht="16.5" customHeight="1">
      <c r="A38" s="1852" t="s">
        <v>551</v>
      </c>
      <c r="B38" s="1853"/>
      <c r="C38" s="1853"/>
      <c r="D38" s="1853"/>
      <c r="E38" s="1853"/>
      <c r="F38" s="1854"/>
      <c r="G38" s="1597" t="s">
        <v>552</v>
      </c>
      <c r="H38" s="1597"/>
      <c r="I38" s="1597"/>
      <c r="J38" s="1597"/>
      <c r="K38" s="1855"/>
    </row>
    <row r="39" spans="1:11" ht="71.25" customHeight="1">
      <c r="A39" s="221"/>
      <c r="B39" s="222" t="str">
        <f>B5</f>
        <v xml:space="preserve"> PP Distribuce</v>
      </c>
      <c r="C39" s="222" t="str">
        <f t="shared" ref="C39:F39" si="9">C5</f>
        <v xml:space="preserve"> GasNet</v>
      </c>
      <c r="D39" s="222" t="str">
        <f t="shared" si="9"/>
        <v xml:space="preserve"> E.ON Distribuce</v>
      </c>
      <c r="E39" s="227" t="str">
        <f t="shared" si="9"/>
        <v xml:space="preserve"> Ostatní 
 společnosti</v>
      </c>
      <c r="F39" s="228" t="str">
        <f t="shared" si="9"/>
        <v xml:space="preserve"> Celkem ČR</v>
      </c>
      <c r="K39" s="1187"/>
    </row>
    <row r="40" spans="1:11" ht="12.95" customHeight="1">
      <c r="A40" s="223" t="s">
        <v>1</v>
      </c>
      <c r="B40" s="224">
        <v>10.939344262295073</v>
      </c>
      <c r="C40" s="224">
        <v>9.372768670309652</v>
      </c>
      <c r="D40" s="224">
        <v>8.9202185792349749</v>
      </c>
      <c r="E40" s="21">
        <v>9.3480874316939939</v>
      </c>
      <c r="F40" s="229">
        <v>9.3480874316939939</v>
      </c>
      <c r="H40" s="695" t="str">
        <f>B39</f>
        <v xml:space="preserve"> PP Distribuce</v>
      </c>
      <c r="I40" s="599">
        <f>B40</f>
        <v>10.939344262295073</v>
      </c>
      <c r="K40" s="1187"/>
    </row>
    <row r="41" spans="1:11" ht="12.95" customHeight="1">
      <c r="A41" s="1184" t="s">
        <v>104</v>
      </c>
      <c r="B41" s="1185">
        <v>26.5</v>
      </c>
      <c r="C41" s="1185">
        <v>23.266666666666666</v>
      </c>
      <c r="D41" s="1185">
        <v>22.8</v>
      </c>
      <c r="E41" s="401">
        <v>23.1</v>
      </c>
      <c r="F41" s="1186">
        <v>23.1</v>
      </c>
      <c r="H41" s="695" t="str">
        <f>C39</f>
        <v xml:space="preserve"> GasNet</v>
      </c>
      <c r="I41" s="599">
        <f>C40</f>
        <v>9.372768670309652</v>
      </c>
      <c r="K41" s="1187"/>
    </row>
    <row r="42" spans="1:11" ht="12.95" customHeight="1">
      <c r="A42" s="1184" t="s">
        <v>105</v>
      </c>
      <c r="B42" s="1185">
        <v>-4.4000000000000004</v>
      </c>
      <c r="C42" s="1185">
        <v>-3.1166666666666671</v>
      </c>
      <c r="D42" s="1185">
        <v>-3.7</v>
      </c>
      <c r="E42" s="401">
        <v>-3.1</v>
      </c>
      <c r="F42" s="1186">
        <v>-3.1</v>
      </c>
      <c r="H42" s="695" t="str">
        <f>D39</f>
        <v xml:space="preserve"> E.ON Distribuce</v>
      </c>
      <c r="I42" s="599">
        <f>D40</f>
        <v>8.9202185792349749</v>
      </c>
      <c r="K42" s="1187"/>
    </row>
    <row r="43" spans="1:11" ht="12.95" customHeight="1">
      <c r="A43" s="1184" t="s">
        <v>24</v>
      </c>
      <c r="B43" s="1185">
        <v>9.1355191256830288</v>
      </c>
      <c r="C43" s="1185">
        <v>8.0715391621129413</v>
      </c>
      <c r="D43" s="1185">
        <v>7.5188524590163803</v>
      </c>
      <c r="E43" s="401">
        <v>8.5478142076502728</v>
      </c>
      <c r="F43" s="1186">
        <v>8.5478142076502728</v>
      </c>
      <c r="H43" s="695" t="str">
        <f>E39</f>
        <v xml:space="preserve"> Ostatní 
 společnosti</v>
      </c>
      <c r="I43" s="599">
        <f>E40</f>
        <v>9.3480874316939939</v>
      </c>
      <c r="K43" s="1187"/>
    </row>
    <row r="44" spans="1:11" ht="12.95" customHeight="1">
      <c r="A44" s="1188" t="s">
        <v>23</v>
      </c>
      <c r="B44" s="1189">
        <v>1.8038251366120441</v>
      </c>
      <c r="C44" s="1189">
        <v>1.3012295081967107</v>
      </c>
      <c r="D44" s="1189">
        <v>1.4013661202185945</v>
      </c>
      <c r="E44" s="1190">
        <v>0.80027322404372114</v>
      </c>
      <c r="F44" s="1191">
        <v>0.80027322404372114</v>
      </c>
      <c r="G44" s="1192"/>
      <c r="H44" s="1193" t="str">
        <f>F39</f>
        <v xml:space="preserve"> Celkem ČR</v>
      </c>
      <c r="I44" s="1194">
        <f>F40</f>
        <v>9.3480874316939939</v>
      </c>
      <c r="J44" s="437"/>
      <c r="K44" s="1195"/>
    </row>
    <row r="46" spans="1:11">
      <c r="G46" s="401"/>
      <c r="H46" s="401"/>
      <c r="I46" s="401"/>
      <c r="J46" s="401"/>
      <c r="K46" s="401"/>
    </row>
  </sheetData>
  <mergeCells count="9">
    <mergeCell ref="A1:K1"/>
    <mergeCell ref="A3:K3"/>
    <mergeCell ref="A38:F38"/>
    <mergeCell ref="G38:K38"/>
    <mergeCell ref="A26:E27"/>
    <mergeCell ref="G26:K27"/>
    <mergeCell ref="A2:I2"/>
    <mergeCell ref="B4:F4"/>
    <mergeCell ref="G4:K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List40"/>
  <dimension ref="A1:Q69"/>
  <sheetViews>
    <sheetView showGridLines="0" zoomScaleNormal="100" zoomScaleSheetLayoutView="100" workbookViewId="0">
      <selection sqref="A1:I1"/>
    </sheetView>
  </sheetViews>
  <sheetFormatPr defaultRowHeight="12.75"/>
  <cols>
    <col min="1" max="1" width="11.85546875" style="527" customWidth="1"/>
    <col min="2" max="2" width="19.5703125" style="527" customWidth="1"/>
    <col min="3" max="7" width="8.7109375" style="527" customWidth="1"/>
    <col min="8" max="9" width="9.7109375" style="527" customWidth="1"/>
    <col min="10" max="10" width="16.7109375" style="533" customWidth="1"/>
    <col min="11" max="241" width="9.140625" style="527"/>
    <col min="242" max="242" width="20.7109375" style="527" customWidth="1"/>
    <col min="243" max="252" width="10.7109375" style="527" customWidth="1"/>
    <col min="253" max="254" width="2.7109375" style="527" customWidth="1"/>
    <col min="255" max="497" width="9.140625" style="527"/>
    <col min="498" max="498" width="20.7109375" style="527" customWidth="1"/>
    <col min="499" max="508" width="10.7109375" style="527" customWidth="1"/>
    <col min="509" max="510" width="2.7109375" style="527" customWidth="1"/>
    <col min="511" max="753" width="9.140625" style="527"/>
    <col min="754" max="754" width="20.7109375" style="527" customWidth="1"/>
    <col min="755" max="764" width="10.7109375" style="527" customWidth="1"/>
    <col min="765" max="766" width="2.7109375" style="527" customWidth="1"/>
    <col min="767" max="1009" width="9.140625" style="527"/>
    <col min="1010" max="1010" width="20.7109375" style="527" customWidth="1"/>
    <col min="1011" max="1020" width="10.7109375" style="527" customWidth="1"/>
    <col min="1021" max="1022" width="2.7109375" style="527" customWidth="1"/>
    <col min="1023" max="1265" width="9.140625" style="527"/>
    <col min="1266" max="1266" width="20.7109375" style="527" customWidth="1"/>
    <col min="1267" max="1276" width="10.7109375" style="527" customWidth="1"/>
    <col min="1277" max="1278" width="2.7109375" style="527" customWidth="1"/>
    <col min="1279" max="1521" width="9.140625" style="527"/>
    <col min="1522" max="1522" width="20.7109375" style="527" customWidth="1"/>
    <col min="1523" max="1532" width="10.7109375" style="527" customWidth="1"/>
    <col min="1533" max="1534" width="2.7109375" style="527" customWidth="1"/>
    <col min="1535" max="1777" width="9.140625" style="527"/>
    <col min="1778" max="1778" width="20.7109375" style="527" customWidth="1"/>
    <col min="1779" max="1788" width="10.7109375" style="527" customWidth="1"/>
    <col min="1789" max="1790" width="2.7109375" style="527" customWidth="1"/>
    <col min="1791" max="2033" width="9.140625" style="527"/>
    <col min="2034" max="2034" width="20.7109375" style="527" customWidth="1"/>
    <col min="2035" max="2044" width="10.7109375" style="527" customWidth="1"/>
    <col min="2045" max="2046" width="2.7109375" style="527" customWidth="1"/>
    <col min="2047" max="2289" width="9.140625" style="527"/>
    <col min="2290" max="2290" width="20.7109375" style="527" customWidth="1"/>
    <col min="2291" max="2300" width="10.7109375" style="527" customWidth="1"/>
    <col min="2301" max="2302" width="2.7109375" style="527" customWidth="1"/>
    <col min="2303" max="2545" width="9.140625" style="527"/>
    <col min="2546" max="2546" width="20.7109375" style="527" customWidth="1"/>
    <col min="2547" max="2556" width="10.7109375" style="527" customWidth="1"/>
    <col min="2557" max="2558" width="2.7109375" style="527" customWidth="1"/>
    <col min="2559" max="2801" width="9.140625" style="527"/>
    <col min="2802" max="2802" width="20.7109375" style="527" customWidth="1"/>
    <col min="2803" max="2812" width="10.7109375" style="527" customWidth="1"/>
    <col min="2813" max="2814" width="2.7109375" style="527" customWidth="1"/>
    <col min="2815" max="3057" width="9.140625" style="527"/>
    <col min="3058" max="3058" width="20.7109375" style="527" customWidth="1"/>
    <col min="3059" max="3068" width="10.7109375" style="527" customWidth="1"/>
    <col min="3069" max="3070" width="2.7109375" style="527" customWidth="1"/>
    <col min="3071" max="3313" width="9.140625" style="527"/>
    <col min="3314" max="3314" width="20.7109375" style="527" customWidth="1"/>
    <col min="3315" max="3324" width="10.7109375" style="527" customWidth="1"/>
    <col min="3325" max="3326" width="2.7109375" style="527" customWidth="1"/>
    <col min="3327" max="3569" width="9.140625" style="527"/>
    <col min="3570" max="3570" width="20.7109375" style="527" customWidth="1"/>
    <col min="3571" max="3580" width="10.7109375" style="527" customWidth="1"/>
    <col min="3581" max="3582" width="2.7109375" style="527" customWidth="1"/>
    <col min="3583" max="3825" width="9.140625" style="527"/>
    <col min="3826" max="3826" width="20.7109375" style="527" customWidth="1"/>
    <col min="3827" max="3836" width="10.7109375" style="527" customWidth="1"/>
    <col min="3837" max="3838" width="2.7109375" style="527" customWidth="1"/>
    <col min="3839" max="4081" width="9.140625" style="527"/>
    <col min="4082" max="4082" width="20.7109375" style="527" customWidth="1"/>
    <col min="4083" max="4092" width="10.7109375" style="527" customWidth="1"/>
    <col min="4093" max="4094" width="2.7109375" style="527" customWidth="1"/>
    <col min="4095" max="4337" width="9.140625" style="527"/>
    <col min="4338" max="4338" width="20.7109375" style="527" customWidth="1"/>
    <col min="4339" max="4348" width="10.7109375" style="527" customWidth="1"/>
    <col min="4349" max="4350" width="2.7109375" style="527" customWidth="1"/>
    <col min="4351" max="4593" width="9.140625" style="527"/>
    <col min="4594" max="4594" width="20.7109375" style="527" customWidth="1"/>
    <col min="4595" max="4604" width="10.7109375" style="527" customWidth="1"/>
    <col min="4605" max="4606" width="2.7109375" style="527" customWidth="1"/>
    <col min="4607" max="4849" width="9.140625" style="527"/>
    <col min="4850" max="4850" width="20.7109375" style="527" customWidth="1"/>
    <col min="4851" max="4860" width="10.7109375" style="527" customWidth="1"/>
    <col min="4861" max="4862" width="2.7109375" style="527" customWidth="1"/>
    <col min="4863" max="5105" width="9.140625" style="527"/>
    <col min="5106" max="5106" width="20.7109375" style="527" customWidth="1"/>
    <col min="5107" max="5116" width="10.7109375" style="527" customWidth="1"/>
    <col min="5117" max="5118" width="2.7109375" style="527" customWidth="1"/>
    <col min="5119" max="5361" width="9.140625" style="527"/>
    <col min="5362" max="5362" width="20.7109375" style="527" customWidth="1"/>
    <col min="5363" max="5372" width="10.7109375" style="527" customWidth="1"/>
    <col min="5373" max="5374" width="2.7109375" style="527" customWidth="1"/>
    <col min="5375" max="5617" width="9.140625" style="527"/>
    <col min="5618" max="5618" width="20.7109375" style="527" customWidth="1"/>
    <col min="5619" max="5628" width="10.7109375" style="527" customWidth="1"/>
    <col min="5629" max="5630" width="2.7109375" style="527" customWidth="1"/>
    <col min="5631" max="5873" width="9.140625" style="527"/>
    <col min="5874" max="5874" width="20.7109375" style="527" customWidth="1"/>
    <col min="5875" max="5884" width="10.7109375" style="527" customWidth="1"/>
    <col min="5885" max="5886" width="2.7109375" style="527" customWidth="1"/>
    <col min="5887" max="6129" width="9.140625" style="527"/>
    <col min="6130" max="6130" width="20.7109375" style="527" customWidth="1"/>
    <col min="6131" max="6140" width="10.7109375" style="527" customWidth="1"/>
    <col min="6141" max="6142" width="2.7109375" style="527" customWidth="1"/>
    <col min="6143" max="6385" width="9.140625" style="527"/>
    <col min="6386" max="6386" width="20.7109375" style="527" customWidth="1"/>
    <col min="6387" max="6396" width="10.7109375" style="527" customWidth="1"/>
    <col min="6397" max="6398" width="2.7109375" style="527" customWidth="1"/>
    <col min="6399" max="6641" width="9.140625" style="527"/>
    <col min="6642" max="6642" width="20.7109375" style="527" customWidth="1"/>
    <col min="6643" max="6652" width="10.7109375" style="527" customWidth="1"/>
    <col min="6653" max="6654" width="2.7109375" style="527" customWidth="1"/>
    <col min="6655" max="6897" width="9.140625" style="527"/>
    <col min="6898" max="6898" width="20.7109375" style="527" customWidth="1"/>
    <col min="6899" max="6908" width="10.7109375" style="527" customWidth="1"/>
    <col min="6909" max="6910" width="2.7109375" style="527" customWidth="1"/>
    <col min="6911" max="7153" width="9.140625" style="527"/>
    <col min="7154" max="7154" width="20.7109375" style="527" customWidth="1"/>
    <col min="7155" max="7164" width="10.7109375" style="527" customWidth="1"/>
    <col min="7165" max="7166" width="2.7109375" style="527" customWidth="1"/>
    <col min="7167" max="7409" width="9.140625" style="527"/>
    <col min="7410" max="7410" width="20.7109375" style="527" customWidth="1"/>
    <col min="7411" max="7420" width="10.7109375" style="527" customWidth="1"/>
    <col min="7421" max="7422" width="2.7109375" style="527" customWidth="1"/>
    <col min="7423" max="7665" width="9.140625" style="527"/>
    <col min="7666" max="7666" width="20.7109375" style="527" customWidth="1"/>
    <col min="7667" max="7676" width="10.7109375" style="527" customWidth="1"/>
    <col min="7677" max="7678" width="2.7109375" style="527" customWidth="1"/>
    <col min="7679" max="7921" width="9.140625" style="527"/>
    <col min="7922" max="7922" width="20.7109375" style="527" customWidth="1"/>
    <col min="7923" max="7932" width="10.7109375" style="527" customWidth="1"/>
    <col min="7933" max="7934" width="2.7109375" style="527" customWidth="1"/>
    <col min="7935" max="8177" width="9.140625" style="527"/>
    <col min="8178" max="8178" width="20.7109375" style="527" customWidth="1"/>
    <col min="8179" max="8188" width="10.7109375" style="527" customWidth="1"/>
    <col min="8189" max="8190" width="2.7109375" style="527" customWidth="1"/>
    <col min="8191" max="8433" width="9.140625" style="527"/>
    <col min="8434" max="8434" width="20.7109375" style="527" customWidth="1"/>
    <col min="8435" max="8444" width="10.7109375" style="527" customWidth="1"/>
    <col min="8445" max="8446" width="2.7109375" style="527" customWidth="1"/>
    <col min="8447" max="8689" width="9.140625" style="527"/>
    <col min="8690" max="8690" width="20.7109375" style="527" customWidth="1"/>
    <col min="8691" max="8700" width="10.7109375" style="527" customWidth="1"/>
    <col min="8701" max="8702" width="2.7109375" style="527" customWidth="1"/>
    <col min="8703" max="8945" width="9.140625" style="527"/>
    <col min="8946" max="8946" width="20.7109375" style="527" customWidth="1"/>
    <col min="8947" max="8956" width="10.7109375" style="527" customWidth="1"/>
    <col min="8957" max="8958" width="2.7109375" style="527" customWidth="1"/>
    <col min="8959" max="9201" width="9.140625" style="527"/>
    <col min="9202" max="9202" width="20.7109375" style="527" customWidth="1"/>
    <col min="9203" max="9212" width="10.7109375" style="527" customWidth="1"/>
    <col min="9213" max="9214" width="2.7109375" style="527" customWidth="1"/>
    <col min="9215" max="9457" width="9.140625" style="527"/>
    <col min="9458" max="9458" width="20.7109375" style="527" customWidth="1"/>
    <col min="9459" max="9468" width="10.7109375" style="527" customWidth="1"/>
    <col min="9469" max="9470" width="2.7109375" style="527" customWidth="1"/>
    <col min="9471" max="9713" width="9.140625" style="527"/>
    <col min="9714" max="9714" width="20.7109375" style="527" customWidth="1"/>
    <col min="9715" max="9724" width="10.7109375" style="527" customWidth="1"/>
    <col min="9725" max="9726" width="2.7109375" style="527" customWidth="1"/>
    <col min="9727" max="9969" width="9.140625" style="527"/>
    <col min="9970" max="9970" width="20.7109375" style="527" customWidth="1"/>
    <col min="9971" max="9980" width="10.7109375" style="527" customWidth="1"/>
    <col min="9981" max="9982" width="2.7109375" style="527" customWidth="1"/>
    <col min="9983" max="10225" width="9.140625" style="527"/>
    <col min="10226" max="10226" width="20.7109375" style="527" customWidth="1"/>
    <col min="10227" max="10236" width="10.7109375" style="527" customWidth="1"/>
    <col min="10237" max="10238" width="2.7109375" style="527" customWidth="1"/>
    <col min="10239" max="10481" width="9.140625" style="527"/>
    <col min="10482" max="10482" width="20.7109375" style="527" customWidth="1"/>
    <col min="10483" max="10492" width="10.7109375" style="527" customWidth="1"/>
    <col min="10493" max="10494" width="2.7109375" style="527" customWidth="1"/>
    <col min="10495" max="10737" width="9.140625" style="527"/>
    <col min="10738" max="10738" width="20.7109375" style="527" customWidth="1"/>
    <col min="10739" max="10748" width="10.7109375" style="527" customWidth="1"/>
    <col min="10749" max="10750" width="2.7109375" style="527" customWidth="1"/>
    <col min="10751" max="10993" width="9.140625" style="527"/>
    <col min="10994" max="10994" width="20.7109375" style="527" customWidth="1"/>
    <col min="10995" max="11004" width="10.7109375" style="527" customWidth="1"/>
    <col min="11005" max="11006" width="2.7109375" style="527" customWidth="1"/>
    <col min="11007" max="11249" width="9.140625" style="527"/>
    <col min="11250" max="11250" width="20.7109375" style="527" customWidth="1"/>
    <col min="11251" max="11260" width="10.7109375" style="527" customWidth="1"/>
    <col min="11261" max="11262" width="2.7109375" style="527" customWidth="1"/>
    <col min="11263" max="11505" width="9.140625" style="527"/>
    <col min="11506" max="11506" width="20.7109375" style="527" customWidth="1"/>
    <col min="11507" max="11516" width="10.7109375" style="527" customWidth="1"/>
    <col min="11517" max="11518" width="2.7109375" style="527" customWidth="1"/>
    <col min="11519" max="11761" width="9.140625" style="527"/>
    <col min="11762" max="11762" width="20.7109375" style="527" customWidth="1"/>
    <col min="11763" max="11772" width="10.7109375" style="527" customWidth="1"/>
    <col min="11773" max="11774" width="2.7109375" style="527" customWidth="1"/>
    <col min="11775" max="12017" width="9.140625" style="527"/>
    <col min="12018" max="12018" width="20.7109375" style="527" customWidth="1"/>
    <col min="12019" max="12028" width="10.7109375" style="527" customWidth="1"/>
    <col min="12029" max="12030" width="2.7109375" style="527" customWidth="1"/>
    <col min="12031" max="12273" width="9.140625" style="527"/>
    <col min="12274" max="12274" width="20.7109375" style="527" customWidth="1"/>
    <col min="12275" max="12284" width="10.7109375" style="527" customWidth="1"/>
    <col min="12285" max="12286" width="2.7109375" style="527" customWidth="1"/>
    <col min="12287" max="12529" width="9.140625" style="527"/>
    <col min="12530" max="12530" width="20.7109375" style="527" customWidth="1"/>
    <col min="12531" max="12540" width="10.7109375" style="527" customWidth="1"/>
    <col min="12541" max="12542" width="2.7109375" style="527" customWidth="1"/>
    <col min="12543" max="12785" width="9.140625" style="527"/>
    <col min="12786" max="12786" width="20.7109375" style="527" customWidth="1"/>
    <col min="12787" max="12796" width="10.7109375" style="527" customWidth="1"/>
    <col min="12797" max="12798" width="2.7109375" style="527" customWidth="1"/>
    <col min="12799" max="13041" width="9.140625" style="527"/>
    <col min="13042" max="13042" width="20.7109375" style="527" customWidth="1"/>
    <col min="13043" max="13052" width="10.7109375" style="527" customWidth="1"/>
    <col min="13053" max="13054" width="2.7109375" style="527" customWidth="1"/>
    <col min="13055" max="13297" width="9.140625" style="527"/>
    <col min="13298" max="13298" width="20.7109375" style="527" customWidth="1"/>
    <col min="13299" max="13308" width="10.7109375" style="527" customWidth="1"/>
    <col min="13309" max="13310" width="2.7109375" style="527" customWidth="1"/>
    <col min="13311" max="13553" width="9.140625" style="527"/>
    <col min="13554" max="13554" width="20.7109375" style="527" customWidth="1"/>
    <col min="13555" max="13564" width="10.7109375" style="527" customWidth="1"/>
    <col min="13565" max="13566" width="2.7109375" style="527" customWidth="1"/>
    <col min="13567" max="13809" width="9.140625" style="527"/>
    <col min="13810" max="13810" width="20.7109375" style="527" customWidth="1"/>
    <col min="13811" max="13820" width="10.7109375" style="527" customWidth="1"/>
    <col min="13821" max="13822" width="2.7109375" style="527" customWidth="1"/>
    <col min="13823" max="14065" width="9.140625" style="527"/>
    <col min="14066" max="14066" width="20.7109375" style="527" customWidth="1"/>
    <col min="14067" max="14076" width="10.7109375" style="527" customWidth="1"/>
    <col min="14077" max="14078" width="2.7109375" style="527" customWidth="1"/>
    <col min="14079" max="14321" width="9.140625" style="527"/>
    <col min="14322" max="14322" width="20.7109375" style="527" customWidth="1"/>
    <col min="14323" max="14332" width="10.7109375" style="527" customWidth="1"/>
    <col min="14333" max="14334" width="2.7109375" style="527" customWidth="1"/>
    <col min="14335" max="14577" width="9.140625" style="527"/>
    <col min="14578" max="14578" width="20.7109375" style="527" customWidth="1"/>
    <col min="14579" max="14588" width="10.7109375" style="527" customWidth="1"/>
    <col min="14589" max="14590" width="2.7109375" style="527" customWidth="1"/>
    <col min="14591" max="14833" width="9.140625" style="527"/>
    <col min="14834" max="14834" width="20.7109375" style="527" customWidth="1"/>
    <col min="14835" max="14844" width="10.7109375" style="527" customWidth="1"/>
    <col min="14845" max="14846" width="2.7109375" style="527" customWidth="1"/>
    <col min="14847" max="15089" width="9.140625" style="527"/>
    <col min="15090" max="15090" width="20.7109375" style="527" customWidth="1"/>
    <col min="15091" max="15100" width="10.7109375" style="527" customWidth="1"/>
    <col min="15101" max="15102" width="2.7109375" style="527" customWidth="1"/>
    <col min="15103" max="15345" width="9.140625" style="527"/>
    <col min="15346" max="15346" width="20.7109375" style="527" customWidth="1"/>
    <col min="15347" max="15356" width="10.7109375" style="527" customWidth="1"/>
    <col min="15357" max="15358" width="2.7109375" style="527" customWidth="1"/>
    <col min="15359" max="15601" width="9.140625" style="527"/>
    <col min="15602" max="15602" width="20.7109375" style="527" customWidth="1"/>
    <col min="15603" max="15612" width="10.7109375" style="527" customWidth="1"/>
    <col min="15613" max="15614" width="2.7109375" style="527" customWidth="1"/>
    <col min="15615" max="15857" width="9.140625" style="527"/>
    <col min="15858" max="15858" width="20.7109375" style="527" customWidth="1"/>
    <col min="15859" max="15868" width="10.7109375" style="527" customWidth="1"/>
    <col min="15869" max="15870" width="2.7109375" style="527" customWidth="1"/>
    <col min="15871" max="16113" width="9.140625" style="527"/>
    <col min="16114" max="16114" width="20.7109375" style="527" customWidth="1"/>
    <col min="16115" max="16124" width="10.7109375" style="527" customWidth="1"/>
    <col min="16125" max="16126" width="2.7109375" style="527" customWidth="1"/>
    <col min="16127" max="16384" width="9.140625" style="527"/>
  </cols>
  <sheetData>
    <row r="1" spans="1:15" ht="18" customHeight="1">
      <c r="A1" s="1657" t="s">
        <v>466</v>
      </c>
      <c r="B1" s="1657"/>
      <c r="C1" s="1657"/>
      <c r="D1" s="1657"/>
      <c r="E1" s="1657"/>
      <c r="F1" s="1657"/>
      <c r="G1" s="1657"/>
      <c r="H1" s="1657"/>
      <c r="I1" s="1657"/>
    </row>
    <row r="2" spans="1:15" ht="5.0999999999999996" customHeight="1">
      <c r="A2" s="630"/>
      <c r="B2" s="572"/>
      <c r="C2" s="572"/>
      <c r="D2" s="572"/>
      <c r="E2" s="570"/>
      <c r="F2" s="570"/>
      <c r="G2" s="570"/>
      <c r="H2" s="570"/>
      <c r="I2" s="570"/>
    </row>
    <row r="3" spans="1:15" ht="21.75" customHeight="1">
      <c r="A3" s="1629">
        <v>2020</v>
      </c>
      <c r="B3" s="1630"/>
      <c r="C3" s="1630"/>
      <c r="D3" s="1630"/>
      <c r="E3" s="1630"/>
      <c r="F3" s="1630"/>
      <c r="G3" s="1630"/>
      <c r="H3" s="1630"/>
      <c r="I3" s="1631"/>
    </row>
    <row r="4" spans="1:15" ht="21" customHeight="1">
      <c r="A4" s="230"/>
      <c r="B4" s="77"/>
      <c r="C4" s="231"/>
      <c r="D4" s="232"/>
      <c r="E4" s="233"/>
      <c r="F4" s="234"/>
      <c r="G4" s="1658" t="s">
        <v>48</v>
      </c>
      <c r="H4" s="233"/>
      <c r="I4" s="235"/>
    </row>
    <row r="5" spans="1:15" ht="12.95" customHeight="1">
      <c r="A5" s="236"/>
      <c r="B5" s="236"/>
      <c r="C5" s="1860" t="s">
        <v>290</v>
      </c>
      <c r="D5" s="1861"/>
      <c r="E5" s="1860" t="s">
        <v>385</v>
      </c>
      <c r="F5" s="1861"/>
      <c r="G5" s="1831"/>
      <c r="H5" s="1860" t="s">
        <v>3</v>
      </c>
      <c r="I5" s="1861"/>
      <c r="J5" s="565"/>
    </row>
    <row r="6" spans="1:15" ht="12.6" customHeight="1">
      <c r="A6" s="69"/>
      <c r="B6" s="237" t="s">
        <v>322</v>
      </c>
      <c r="C6" s="71">
        <f>A3</f>
        <v>2020</v>
      </c>
      <c r="D6" s="72">
        <v>2019</v>
      </c>
      <c r="E6" s="71">
        <f>C6</f>
        <v>2020</v>
      </c>
      <c r="F6" s="72">
        <f>D6</f>
        <v>2019</v>
      </c>
      <c r="G6" s="1659"/>
      <c r="H6" s="71">
        <f>E6</f>
        <v>2020</v>
      </c>
      <c r="I6" s="72">
        <f>F6</f>
        <v>2019</v>
      </c>
      <c r="J6" s="565"/>
    </row>
    <row r="7" spans="1:15" ht="12.6" customHeight="1">
      <c r="A7" s="1656" t="s">
        <v>418</v>
      </c>
      <c r="B7" s="1201" t="s">
        <v>313</v>
      </c>
      <c r="C7" s="1202">
        <v>8093</v>
      </c>
      <c r="D7" s="1203">
        <v>7812</v>
      </c>
      <c r="E7" s="620">
        <v>607681.48706653609</v>
      </c>
      <c r="F7" s="621">
        <v>602805.64045932121</v>
      </c>
      <c r="G7" s="622">
        <f>(E7-F7)/E7</f>
        <v>8.0236879203809328E-3</v>
      </c>
      <c r="H7" s="620">
        <v>6494871.7429900188</v>
      </c>
      <c r="I7" s="621">
        <v>6436253.4003080456</v>
      </c>
      <c r="J7" s="565"/>
      <c r="K7" s="526"/>
      <c r="L7" s="526"/>
      <c r="M7" s="526"/>
      <c r="N7" s="526"/>
      <c r="O7" s="526"/>
    </row>
    <row r="8" spans="1:15" ht="12.6" customHeight="1">
      <c r="A8" s="1656"/>
      <c r="B8" s="1204" t="s">
        <v>323</v>
      </c>
      <c r="C8" s="1205">
        <v>0</v>
      </c>
      <c r="D8" s="1206">
        <v>0</v>
      </c>
      <c r="E8" s="624">
        <v>0</v>
      </c>
      <c r="F8" s="625">
        <v>0</v>
      </c>
      <c r="G8" s="627" t="e">
        <f t="shared" ref="G8:G30" si="0">(E8-F8)/E8</f>
        <v>#DIV/0!</v>
      </c>
      <c r="H8" s="624">
        <v>0</v>
      </c>
      <c r="I8" s="625">
        <v>0</v>
      </c>
      <c r="J8" s="565"/>
      <c r="K8" s="526"/>
      <c r="L8" s="526"/>
      <c r="M8" s="526"/>
      <c r="N8" s="526"/>
      <c r="O8" s="526"/>
    </row>
    <row r="9" spans="1:15" ht="12.6" customHeight="1">
      <c r="A9" s="1656"/>
      <c r="B9" s="1204" t="s">
        <v>324</v>
      </c>
      <c r="C9" s="1205">
        <v>0</v>
      </c>
      <c r="D9" s="1206">
        <v>0</v>
      </c>
      <c r="E9" s="624">
        <v>0</v>
      </c>
      <c r="F9" s="625">
        <v>0</v>
      </c>
      <c r="G9" s="627" t="e">
        <f t="shared" si="0"/>
        <v>#DIV/0!</v>
      </c>
      <c r="H9" s="624">
        <v>0</v>
      </c>
      <c r="I9" s="625">
        <v>0</v>
      </c>
      <c r="J9" s="565"/>
      <c r="K9" s="526"/>
      <c r="L9" s="526"/>
      <c r="M9" s="526"/>
      <c r="N9" s="526"/>
      <c r="O9" s="526"/>
    </row>
    <row r="10" spans="1:15" ht="12.6" customHeight="1">
      <c r="A10" s="1656"/>
      <c r="B10" s="1204" t="s">
        <v>325</v>
      </c>
      <c r="C10" s="1205">
        <v>0</v>
      </c>
      <c r="D10" s="1206">
        <v>0</v>
      </c>
      <c r="E10" s="624">
        <v>0</v>
      </c>
      <c r="F10" s="625">
        <v>0</v>
      </c>
      <c r="G10" s="627" t="e">
        <f t="shared" si="0"/>
        <v>#DIV/0!</v>
      </c>
      <c r="H10" s="624">
        <v>0</v>
      </c>
      <c r="I10" s="625">
        <v>0</v>
      </c>
      <c r="J10" s="565"/>
      <c r="K10" s="526"/>
      <c r="L10" s="526"/>
      <c r="M10" s="526"/>
      <c r="N10" s="526"/>
      <c r="O10" s="526"/>
    </row>
    <row r="11" spans="1:15" ht="12.6" customHeight="1">
      <c r="A11" s="1656"/>
      <c r="B11" s="1204" t="s">
        <v>326</v>
      </c>
      <c r="C11" s="1205">
        <v>0</v>
      </c>
      <c r="D11" s="1206">
        <v>0</v>
      </c>
      <c r="E11" s="624">
        <v>0</v>
      </c>
      <c r="F11" s="625">
        <v>0</v>
      </c>
      <c r="G11" s="627" t="e">
        <f t="shared" si="0"/>
        <v>#DIV/0!</v>
      </c>
      <c r="H11" s="624">
        <v>0</v>
      </c>
      <c r="I11" s="625">
        <v>0</v>
      </c>
      <c r="J11" s="565"/>
      <c r="K11" s="526"/>
      <c r="L11" s="526"/>
      <c r="M11" s="526"/>
      <c r="N11" s="526"/>
      <c r="O11" s="526"/>
    </row>
    <row r="12" spans="1:15" ht="12.6" customHeight="1">
      <c r="A12" s="1656"/>
      <c r="B12" s="1204" t="s">
        <v>327</v>
      </c>
      <c r="C12" s="1205">
        <v>0</v>
      </c>
      <c r="D12" s="1206">
        <v>0</v>
      </c>
      <c r="E12" s="624">
        <v>0</v>
      </c>
      <c r="F12" s="625">
        <v>0</v>
      </c>
      <c r="G12" s="627" t="e">
        <f t="shared" si="0"/>
        <v>#DIV/0!</v>
      </c>
      <c r="H12" s="624">
        <v>0</v>
      </c>
      <c r="I12" s="625">
        <v>0</v>
      </c>
      <c r="J12" s="565"/>
      <c r="K12" s="526"/>
      <c r="L12" s="526"/>
      <c r="M12" s="526"/>
      <c r="N12" s="526"/>
      <c r="O12" s="526"/>
    </row>
    <row r="13" spans="1:15" ht="12.6" customHeight="1">
      <c r="A13" s="1656"/>
      <c r="B13" s="1204" t="s">
        <v>328</v>
      </c>
      <c r="C13" s="1205">
        <v>0</v>
      </c>
      <c r="D13" s="1206">
        <v>0</v>
      </c>
      <c r="E13" s="624">
        <v>0</v>
      </c>
      <c r="F13" s="625">
        <v>0</v>
      </c>
      <c r="G13" s="627" t="e">
        <f t="shared" si="0"/>
        <v>#DIV/0!</v>
      </c>
      <c r="H13" s="624">
        <v>0</v>
      </c>
      <c r="I13" s="625">
        <v>0</v>
      </c>
      <c r="J13" s="565"/>
      <c r="K13" s="526"/>
      <c r="L13" s="526"/>
      <c r="M13" s="526"/>
      <c r="N13" s="526"/>
      <c r="O13" s="526"/>
    </row>
    <row r="14" spans="1:15" ht="12.6" customHeight="1">
      <c r="A14" s="1656"/>
      <c r="B14" s="238" t="s">
        <v>321</v>
      </c>
      <c r="C14" s="1484">
        <f>SUM(C7:C13)</f>
        <v>8093</v>
      </c>
      <c r="D14" s="1485">
        <v>7812</v>
      </c>
      <c r="E14" s="74">
        <f>SUM(E7:E13)</f>
        <v>607681.48706653609</v>
      </c>
      <c r="F14" s="75">
        <v>602805.64045932121</v>
      </c>
      <c r="G14" s="76">
        <f t="shared" si="0"/>
        <v>8.0236879203809328E-3</v>
      </c>
      <c r="H14" s="74">
        <v>10943765.544156112</v>
      </c>
      <c r="I14" s="75">
        <v>10943765.544156112</v>
      </c>
      <c r="J14" s="565"/>
      <c r="K14" s="526"/>
      <c r="L14" s="526"/>
      <c r="M14" s="526"/>
    </row>
    <row r="15" spans="1:15" ht="12.6" customHeight="1">
      <c r="A15" s="1656" t="s">
        <v>419</v>
      </c>
      <c r="B15" s="1201" t="s">
        <v>313</v>
      </c>
      <c r="C15" s="1202">
        <v>168</v>
      </c>
      <c r="D15" s="1203">
        <v>164</v>
      </c>
      <c r="E15" s="620">
        <v>12718.332999999999</v>
      </c>
      <c r="F15" s="621">
        <v>12325.282999999999</v>
      </c>
      <c r="G15" s="622">
        <f t="shared" si="0"/>
        <v>3.0904207335977076E-2</v>
      </c>
      <c r="H15" s="620">
        <v>133493.62399999998</v>
      </c>
      <c r="I15" s="621">
        <v>129211.743</v>
      </c>
      <c r="K15" s="526"/>
      <c r="L15" s="526"/>
      <c r="M15" s="526"/>
      <c r="N15" s="526"/>
    </row>
    <row r="16" spans="1:15" ht="12.6" customHeight="1">
      <c r="A16" s="1656"/>
      <c r="B16" s="1204" t="s">
        <v>323</v>
      </c>
      <c r="C16" s="1205">
        <v>3</v>
      </c>
      <c r="D16" s="1206">
        <v>8</v>
      </c>
      <c r="E16" s="624">
        <v>420746.41000000003</v>
      </c>
      <c r="F16" s="625">
        <v>668563.29</v>
      </c>
      <c r="G16" s="626">
        <f t="shared" si="0"/>
        <v>-0.58899345094828015</v>
      </c>
      <c r="H16" s="624">
        <v>2226141.31</v>
      </c>
      <c r="I16" s="625">
        <v>3536781.7800000003</v>
      </c>
      <c r="J16" s="565"/>
      <c r="K16" s="526"/>
      <c r="L16" s="526"/>
      <c r="M16" s="526"/>
      <c r="N16" s="526"/>
    </row>
    <row r="17" spans="1:17" ht="12.6" customHeight="1">
      <c r="A17" s="1656"/>
      <c r="B17" s="1204" t="s">
        <v>324</v>
      </c>
      <c r="C17" s="1205">
        <v>10</v>
      </c>
      <c r="D17" s="1206">
        <v>12</v>
      </c>
      <c r="E17" s="624">
        <v>74665.270812858042</v>
      </c>
      <c r="F17" s="625">
        <v>80149.455476129864</v>
      </c>
      <c r="G17" s="626">
        <f t="shared" si="0"/>
        <v>-7.3450274854255204E-2</v>
      </c>
      <c r="H17" s="624">
        <v>781985.97124666662</v>
      </c>
      <c r="I17" s="625">
        <v>836176.82028666674</v>
      </c>
      <c r="J17" s="565"/>
      <c r="K17" s="526"/>
    </row>
    <row r="18" spans="1:17" ht="12.6" customHeight="1">
      <c r="A18" s="1656"/>
      <c r="B18" s="1204" t="s">
        <v>325</v>
      </c>
      <c r="C18" s="1205">
        <v>0</v>
      </c>
      <c r="D18" s="1206">
        <v>0</v>
      </c>
      <c r="E18" s="624">
        <v>0</v>
      </c>
      <c r="F18" s="625">
        <v>0</v>
      </c>
      <c r="G18" s="627" t="e">
        <f t="shared" si="0"/>
        <v>#DIV/0!</v>
      </c>
      <c r="H18" s="624">
        <v>0</v>
      </c>
      <c r="I18" s="625">
        <v>0</v>
      </c>
      <c r="J18" s="565"/>
      <c r="K18" s="526"/>
    </row>
    <row r="19" spans="1:17" ht="12.6" customHeight="1">
      <c r="A19" s="1656"/>
      <c r="B19" s="1204" t="s">
        <v>326</v>
      </c>
      <c r="C19" s="1205">
        <v>1</v>
      </c>
      <c r="D19" s="1206">
        <v>1</v>
      </c>
      <c r="E19" s="624">
        <v>1629.3</v>
      </c>
      <c r="F19" s="625">
        <v>1400.3</v>
      </c>
      <c r="G19" s="626">
        <f t="shared" si="0"/>
        <v>0.14055115693856257</v>
      </c>
      <c r="H19" s="624">
        <v>5873.8</v>
      </c>
      <c r="I19" s="625">
        <v>5292.1</v>
      </c>
      <c r="J19" s="565"/>
      <c r="K19" s="526"/>
    </row>
    <row r="20" spans="1:17" ht="12.6" customHeight="1">
      <c r="A20" s="1656"/>
      <c r="B20" s="1204" t="s">
        <v>327</v>
      </c>
      <c r="C20" s="1205">
        <v>0</v>
      </c>
      <c r="D20" s="1206">
        <v>0</v>
      </c>
      <c r="E20" s="624">
        <v>0</v>
      </c>
      <c r="F20" s="625">
        <v>0</v>
      </c>
      <c r="G20" s="627" t="e">
        <f t="shared" si="0"/>
        <v>#DIV/0!</v>
      </c>
      <c r="H20" s="624">
        <v>0</v>
      </c>
      <c r="I20" s="625">
        <v>0</v>
      </c>
      <c r="J20" s="565"/>
      <c r="K20" s="526"/>
    </row>
    <row r="21" spans="1:17" ht="12.6" customHeight="1">
      <c r="A21" s="1656"/>
      <c r="B21" s="1204" t="s">
        <v>328</v>
      </c>
      <c r="C21" s="1205">
        <v>0</v>
      </c>
      <c r="D21" s="1206">
        <v>230</v>
      </c>
      <c r="E21" s="624">
        <v>0</v>
      </c>
      <c r="F21" s="625">
        <v>1.8969999999999998</v>
      </c>
      <c r="G21" s="627" t="e">
        <f t="shared" si="0"/>
        <v>#DIV/0!</v>
      </c>
      <c r="H21" s="624">
        <v>0</v>
      </c>
      <c r="I21" s="625">
        <v>49.700561399999998</v>
      </c>
      <c r="J21" s="565"/>
      <c r="K21" s="526"/>
    </row>
    <row r="22" spans="1:17" ht="12.6" customHeight="1">
      <c r="A22" s="1656"/>
      <c r="B22" s="238" t="s">
        <v>321</v>
      </c>
      <c r="C22" s="239">
        <f>SUM(C15:C21)</f>
        <v>182</v>
      </c>
      <c r="D22" s="240">
        <v>415</v>
      </c>
      <c r="E22" s="74">
        <f t="shared" ref="E22" si="1">SUM(E15:E21)</f>
        <v>509759.31381285802</v>
      </c>
      <c r="F22" s="75">
        <v>762440.22547613003</v>
      </c>
      <c r="G22" s="76">
        <f t="shared" si="0"/>
        <v>-0.4956866992253442</v>
      </c>
      <c r="H22" s="74">
        <v>10943765.544156112</v>
      </c>
      <c r="I22" s="75">
        <v>10943765.544156112</v>
      </c>
      <c r="J22" s="565"/>
    </row>
    <row r="23" spans="1:17" ht="12.6" customHeight="1">
      <c r="A23" s="1656" t="s">
        <v>346</v>
      </c>
      <c r="B23" s="1201" t="s">
        <v>313</v>
      </c>
      <c r="C23" s="1202">
        <f>C7+C15</f>
        <v>8261</v>
      </c>
      <c r="D23" s="1203">
        <v>7976</v>
      </c>
      <c r="E23" s="620">
        <f>E7+E15</f>
        <v>620399.82006653608</v>
      </c>
      <c r="F23" s="621">
        <v>615130.92345932126</v>
      </c>
      <c r="G23" s="622">
        <f t="shared" si="0"/>
        <v>8.4927436095157856E-3</v>
      </c>
      <c r="H23" s="620">
        <f>H7+H15</f>
        <v>6628365.3669900186</v>
      </c>
      <c r="I23" s="621">
        <v>6565465.1433080453</v>
      </c>
      <c r="J23" s="565"/>
      <c r="K23" s="526"/>
      <c r="O23" s="526"/>
      <c r="P23" s="526"/>
      <c r="Q23" s="526"/>
    </row>
    <row r="24" spans="1:17" ht="12.6" customHeight="1">
      <c r="A24" s="1656"/>
      <c r="B24" s="1204" t="s">
        <v>323</v>
      </c>
      <c r="C24" s="1205">
        <f t="shared" ref="C24" si="2">C8+C16</f>
        <v>3</v>
      </c>
      <c r="D24" s="1206">
        <v>8</v>
      </c>
      <c r="E24" s="624">
        <f t="shared" ref="E24" si="3">E8+E16</f>
        <v>420746.41000000003</v>
      </c>
      <c r="F24" s="625">
        <v>668563.29</v>
      </c>
      <c r="G24" s="626">
        <f t="shared" si="0"/>
        <v>-0.58899345094828015</v>
      </c>
      <c r="H24" s="624">
        <f t="shared" ref="H24" si="4">H8+H16</f>
        <v>2226141.31</v>
      </c>
      <c r="I24" s="625">
        <v>3536781.7800000003</v>
      </c>
      <c r="J24" s="565"/>
      <c r="K24" s="526"/>
      <c r="O24" s="526"/>
      <c r="P24" s="526"/>
      <c r="Q24" s="526"/>
    </row>
    <row r="25" spans="1:17" ht="12.6" customHeight="1">
      <c r="A25" s="1656"/>
      <c r="B25" s="1204" t="s">
        <v>324</v>
      </c>
      <c r="C25" s="1205">
        <f t="shared" ref="C25" si="5">C9+C17</f>
        <v>10</v>
      </c>
      <c r="D25" s="1206">
        <v>12</v>
      </c>
      <c r="E25" s="624">
        <f t="shared" ref="E25" si="6">E9+E17</f>
        <v>74665.270812858042</v>
      </c>
      <c r="F25" s="625">
        <v>80149.455476129864</v>
      </c>
      <c r="G25" s="626">
        <f t="shared" si="0"/>
        <v>-7.3450274854255204E-2</v>
      </c>
      <c r="H25" s="624">
        <f t="shared" ref="H25" si="7">H9+H17</f>
        <v>781985.97124666662</v>
      </c>
      <c r="I25" s="625">
        <v>836176.82028666674</v>
      </c>
      <c r="J25" s="565"/>
      <c r="K25" s="526"/>
      <c r="O25" s="526"/>
      <c r="P25" s="526"/>
      <c r="Q25" s="526"/>
    </row>
    <row r="26" spans="1:17" ht="12.6" customHeight="1">
      <c r="A26" s="1656"/>
      <c r="B26" s="1204" t="s">
        <v>325</v>
      </c>
      <c r="C26" s="1205">
        <f t="shared" ref="C26" si="8">C10+C18</f>
        <v>0</v>
      </c>
      <c r="D26" s="1206">
        <v>0</v>
      </c>
      <c r="E26" s="624">
        <f t="shared" ref="E26" si="9">E10+E18</f>
        <v>0</v>
      </c>
      <c r="F26" s="625">
        <v>0</v>
      </c>
      <c r="G26" s="627" t="e">
        <f t="shared" si="0"/>
        <v>#DIV/0!</v>
      </c>
      <c r="H26" s="624">
        <f t="shared" ref="H26" si="10">H10+H18</f>
        <v>0</v>
      </c>
      <c r="I26" s="625">
        <v>0</v>
      </c>
      <c r="J26" s="565"/>
      <c r="K26" s="526"/>
      <c r="O26" s="526"/>
      <c r="P26" s="526"/>
      <c r="Q26" s="526"/>
    </row>
    <row r="27" spans="1:17" ht="12.6" customHeight="1">
      <c r="A27" s="1656"/>
      <c r="B27" s="1204" t="s">
        <v>326</v>
      </c>
      <c r="C27" s="1205">
        <f t="shared" ref="C27" si="11">C11+C19</f>
        <v>1</v>
      </c>
      <c r="D27" s="1206">
        <v>1</v>
      </c>
      <c r="E27" s="624">
        <f t="shared" ref="E27" si="12">E11+E19</f>
        <v>1629.3</v>
      </c>
      <c r="F27" s="625">
        <v>1400.3</v>
      </c>
      <c r="G27" s="626">
        <f t="shared" si="0"/>
        <v>0.14055115693856257</v>
      </c>
      <c r="H27" s="624">
        <f t="shared" ref="H27" si="13">H11+H19</f>
        <v>5873.8</v>
      </c>
      <c r="I27" s="625">
        <v>5292.1</v>
      </c>
      <c r="J27" s="565"/>
      <c r="K27" s="526"/>
      <c r="O27" s="526"/>
      <c r="P27" s="526"/>
      <c r="Q27" s="526"/>
    </row>
    <row r="28" spans="1:17" ht="12.6" customHeight="1">
      <c r="A28" s="1656"/>
      <c r="B28" s="1204" t="s">
        <v>327</v>
      </c>
      <c r="C28" s="1205">
        <f t="shared" ref="C28" si="14">C12+C20</f>
        <v>0</v>
      </c>
      <c r="D28" s="1206">
        <v>0</v>
      </c>
      <c r="E28" s="624">
        <f t="shared" ref="E28" si="15">E12+E20</f>
        <v>0</v>
      </c>
      <c r="F28" s="625">
        <v>0</v>
      </c>
      <c r="G28" s="627" t="e">
        <f t="shared" si="0"/>
        <v>#DIV/0!</v>
      </c>
      <c r="H28" s="624">
        <f t="shared" ref="H28" si="16">H12+H20</f>
        <v>0</v>
      </c>
      <c r="I28" s="625">
        <v>0</v>
      </c>
      <c r="J28" s="565"/>
      <c r="K28" s="526"/>
      <c r="O28" s="526"/>
      <c r="P28" s="526"/>
      <c r="Q28" s="526"/>
    </row>
    <row r="29" spans="1:17" ht="12.6" customHeight="1">
      <c r="A29" s="1656"/>
      <c r="B29" s="1204" t="s">
        <v>328</v>
      </c>
      <c r="C29" s="1205">
        <f t="shared" ref="C29" si="17">C13+C21</f>
        <v>0</v>
      </c>
      <c r="D29" s="1206">
        <v>230</v>
      </c>
      <c r="E29" s="624">
        <f t="shared" ref="E29" si="18">E13+E21</f>
        <v>0</v>
      </c>
      <c r="F29" s="625">
        <v>1.8969999999999998</v>
      </c>
      <c r="G29" s="627" t="e">
        <f t="shared" si="0"/>
        <v>#DIV/0!</v>
      </c>
      <c r="H29" s="624">
        <f t="shared" ref="H29" si="19">H13+H21</f>
        <v>0</v>
      </c>
      <c r="I29" s="625">
        <v>49.700561399999998</v>
      </c>
      <c r="J29" s="565"/>
      <c r="O29" s="526"/>
      <c r="P29" s="526"/>
      <c r="Q29" s="526"/>
    </row>
    <row r="30" spans="1:17" ht="12.6" customHeight="1">
      <c r="A30" s="1656"/>
      <c r="B30" s="238" t="s">
        <v>321</v>
      </c>
      <c r="C30" s="239">
        <f>SUM(C23:C29)</f>
        <v>8275</v>
      </c>
      <c r="D30" s="240">
        <v>8227</v>
      </c>
      <c r="E30" s="74">
        <f>SUM(E23:E29)</f>
        <v>1117440.8008793942</v>
      </c>
      <c r="F30" s="75">
        <v>1365245.8659354514</v>
      </c>
      <c r="G30" s="76">
        <f t="shared" si="0"/>
        <v>-0.2217612466459446</v>
      </c>
      <c r="H30" s="74">
        <f t="shared" ref="H30" si="20">SUM(H23:H29)</f>
        <v>9642366.4482366871</v>
      </c>
      <c r="I30" s="75">
        <v>10943765.544156112</v>
      </c>
      <c r="J30" s="565"/>
      <c r="O30" s="526"/>
      <c r="P30" s="526"/>
      <c r="Q30" s="526"/>
    </row>
    <row r="31" spans="1:17" ht="12.6" customHeight="1">
      <c r="A31" s="610"/>
      <c r="B31" s="610"/>
      <c r="C31" s="610"/>
      <c r="D31" s="610"/>
      <c r="E31" s="610"/>
      <c r="F31" s="610"/>
      <c r="G31" s="611"/>
      <c r="H31" s="610"/>
      <c r="I31" s="610"/>
      <c r="J31" s="524"/>
      <c r="K31" s="526"/>
      <c r="L31" s="612"/>
      <c r="M31" s="612"/>
    </row>
    <row r="32" spans="1:17" ht="14.25" customHeight="1">
      <c r="A32" s="613"/>
      <c r="B32" s="613"/>
      <c r="C32" s="613"/>
      <c r="D32" s="613"/>
      <c r="E32" s="613"/>
      <c r="F32" s="613"/>
      <c r="G32" s="613"/>
      <c r="H32" s="613"/>
      <c r="I32" s="613"/>
      <c r="J32" s="524"/>
      <c r="K32" s="524"/>
      <c r="L32" s="612"/>
      <c r="M32" s="612"/>
    </row>
    <row r="33" spans="1:14" ht="13.5" customHeight="1">
      <c r="A33" s="1661" t="s">
        <v>345</v>
      </c>
      <c r="B33" s="1661"/>
      <c r="C33" s="1661"/>
      <c r="D33" s="1661"/>
      <c r="E33" s="1661"/>
      <c r="F33" s="1661"/>
      <c r="G33" s="1661"/>
      <c r="H33" s="1661"/>
      <c r="I33" s="1661"/>
    </row>
    <row r="34" spans="1:14" ht="9.9499999999999993" customHeight="1">
      <c r="A34" s="535"/>
      <c r="B34" s="535"/>
      <c r="C34" s="535"/>
      <c r="D34" s="535"/>
      <c r="E34" s="535"/>
      <c r="F34" s="535"/>
      <c r="G34" s="535"/>
      <c r="H34" s="535"/>
      <c r="I34" s="523"/>
    </row>
    <row r="35" spans="1:14" ht="9.9499999999999993" customHeight="1">
      <c r="A35" s="535"/>
      <c r="B35" s="535"/>
      <c r="C35" s="535"/>
      <c r="D35" s="535"/>
      <c r="G35" s="614"/>
      <c r="H35" s="615"/>
      <c r="I35" s="541"/>
    </row>
    <row r="36" spans="1:14" ht="9.9499999999999993" customHeight="1">
      <c r="A36" s="535"/>
      <c r="B36" s="535"/>
      <c r="C36" s="535">
        <f>E6</f>
        <v>2020</v>
      </c>
      <c r="D36" s="535">
        <f>F6</f>
        <v>2019</v>
      </c>
      <c r="G36" s="614"/>
      <c r="H36" s="614"/>
      <c r="I36" s="545"/>
    </row>
    <row r="37" spans="1:14" ht="9.9499999999999993" customHeight="1">
      <c r="A37" s="535"/>
      <c r="B37" s="535" t="str">
        <f>B23</f>
        <v>zemní plyn</v>
      </c>
      <c r="C37" s="523">
        <f>E23</f>
        <v>620399.82006653608</v>
      </c>
      <c r="D37" s="523">
        <f>F23</f>
        <v>615130.92345932126</v>
      </c>
      <c r="E37" s="616"/>
      <c r="F37" s="617"/>
      <c r="G37" s="614"/>
      <c r="H37" s="615"/>
      <c r="I37" s="541"/>
    </row>
    <row r="38" spans="1:14" ht="9.9499999999999993" customHeight="1">
      <c r="A38" s="535"/>
      <c r="B38" s="535" t="str">
        <f t="shared" ref="B38:B43" si="21">B24</f>
        <v>koksárenský plyn</v>
      </c>
      <c r="C38" s="523">
        <f t="shared" ref="C38:D38" si="22">E24</f>
        <v>420746.41000000003</v>
      </c>
      <c r="D38" s="523">
        <f t="shared" si="22"/>
        <v>668563.29</v>
      </c>
      <c r="E38" s="616"/>
      <c r="F38" s="617"/>
      <c r="G38" s="614"/>
      <c r="H38" s="615"/>
      <c r="I38" s="541"/>
    </row>
    <row r="39" spans="1:14" ht="9.9499999999999993" customHeight="1">
      <c r="A39" s="535"/>
      <c r="B39" s="535" t="str">
        <f t="shared" si="21"/>
        <v>degazační plyn</v>
      </c>
      <c r="C39" s="523">
        <f t="shared" ref="C39:D39" si="23">E25</f>
        <v>74665.270812858042</v>
      </c>
      <c r="D39" s="523">
        <f t="shared" si="23"/>
        <v>80149.455476129864</v>
      </c>
      <c r="E39" s="616"/>
      <c r="F39" s="617"/>
      <c r="G39" s="614"/>
      <c r="H39" s="615"/>
      <c r="I39" s="541"/>
    </row>
    <row r="40" spans="1:14" ht="9.9499999999999993" customHeight="1">
      <c r="A40" s="535"/>
      <c r="B40" s="535" t="str">
        <f t="shared" si="21"/>
        <v>generátorový plyn</v>
      </c>
      <c r="C40" s="523">
        <f t="shared" ref="C40:D40" si="24">E26</f>
        <v>0</v>
      </c>
      <c r="D40" s="523">
        <f t="shared" si="24"/>
        <v>0</v>
      </c>
      <c r="E40" s="616"/>
      <c r="F40" s="617"/>
      <c r="G40" s="614"/>
      <c r="H40" s="615"/>
      <c r="I40" s="541"/>
    </row>
    <row r="41" spans="1:14" s="533" customFormat="1" ht="9.9499999999999993" customHeight="1">
      <c r="A41" s="535"/>
      <c r="B41" s="535" t="str">
        <f t="shared" si="21"/>
        <v>skládkový plyn</v>
      </c>
      <c r="C41" s="523">
        <f t="shared" ref="C41:D41" si="25">E27</f>
        <v>1629.3</v>
      </c>
      <c r="D41" s="523">
        <f t="shared" si="25"/>
        <v>1400.3</v>
      </c>
      <c r="E41" s="616"/>
      <c r="F41" s="617"/>
      <c r="G41" s="614"/>
      <c r="H41" s="615"/>
      <c r="I41" s="541"/>
      <c r="K41" s="527"/>
      <c r="L41" s="527"/>
      <c r="M41" s="527"/>
      <c r="N41" s="527"/>
    </row>
    <row r="42" spans="1:14" s="533" customFormat="1" ht="9.9499999999999993" customHeight="1">
      <c r="A42" s="535"/>
      <c r="B42" s="535" t="str">
        <f t="shared" si="21"/>
        <v>biometan</v>
      </c>
      <c r="C42" s="523">
        <f t="shared" ref="C42:D42" si="26">E28</f>
        <v>0</v>
      </c>
      <c r="D42" s="523">
        <f t="shared" si="26"/>
        <v>0</v>
      </c>
      <c r="E42" s="616"/>
      <c r="F42" s="617"/>
      <c r="G42" s="614"/>
      <c r="H42" s="615"/>
      <c r="I42" s="541"/>
      <c r="K42" s="527"/>
      <c r="L42" s="527"/>
      <c r="M42" s="527"/>
      <c r="N42" s="527"/>
    </row>
    <row r="43" spans="1:14" s="533" customFormat="1" ht="9.9499999999999993" customHeight="1">
      <c r="A43" s="535"/>
      <c r="B43" s="535" t="str">
        <f t="shared" si="21"/>
        <v>propan, butan a jejich směsi</v>
      </c>
      <c r="C43" s="523">
        <f t="shared" ref="C43:D43" si="27">E29</f>
        <v>0</v>
      </c>
      <c r="D43" s="523">
        <f t="shared" si="27"/>
        <v>1.8969999999999998</v>
      </c>
      <c r="E43" s="616"/>
      <c r="F43" s="617"/>
      <c r="G43" s="614"/>
      <c r="H43" s="615"/>
      <c r="I43" s="541"/>
      <c r="K43" s="527"/>
      <c r="L43" s="527"/>
      <c r="M43" s="527"/>
      <c r="N43" s="527"/>
    </row>
    <row r="44" spans="1:14" s="533" customFormat="1" ht="9.9499999999999993" customHeight="1">
      <c r="A44" s="535"/>
      <c r="B44" s="535"/>
      <c r="C44" s="535"/>
      <c r="D44" s="535"/>
      <c r="E44" s="616"/>
      <c r="F44" s="617"/>
      <c r="G44" s="614"/>
      <c r="H44" s="615"/>
      <c r="I44" s="541"/>
      <c r="K44" s="527"/>
      <c r="L44" s="527"/>
      <c r="M44" s="527"/>
      <c r="N44" s="527"/>
    </row>
    <row r="45" spans="1:14" s="533" customFormat="1" ht="9.9499999999999993" customHeight="1">
      <c r="A45" s="535"/>
      <c r="B45" s="535"/>
      <c r="C45" s="535"/>
      <c r="D45" s="535"/>
      <c r="E45" s="616"/>
      <c r="F45" s="617"/>
      <c r="G45" s="614"/>
      <c r="H45" s="615"/>
      <c r="I45" s="541"/>
      <c r="K45" s="527"/>
      <c r="L45" s="527"/>
      <c r="M45" s="527"/>
      <c r="N45" s="527"/>
    </row>
    <row r="46" spans="1:14" s="533" customFormat="1" ht="9.9499999999999993" customHeight="1">
      <c r="A46" s="535"/>
      <c r="B46" s="535"/>
      <c r="C46" s="535"/>
      <c r="D46" s="535"/>
      <c r="E46" s="616"/>
      <c r="F46" s="617"/>
      <c r="G46" s="614"/>
      <c r="H46" s="615"/>
      <c r="I46" s="541"/>
      <c r="K46" s="527"/>
      <c r="L46" s="527"/>
      <c r="M46" s="527"/>
      <c r="N46" s="527"/>
    </row>
    <row r="47" spans="1:14" s="533" customFormat="1" ht="9.9499999999999993" customHeight="1">
      <c r="A47" s="535"/>
      <c r="B47" s="535"/>
      <c r="C47" s="535"/>
      <c r="D47" s="535"/>
      <c r="E47" s="616"/>
      <c r="F47" s="617"/>
      <c r="G47" s="535"/>
      <c r="H47" s="535"/>
      <c r="I47" s="535"/>
      <c r="K47" s="527"/>
      <c r="L47" s="527"/>
      <c r="M47" s="527"/>
      <c r="N47" s="527"/>
    </row>
    <row r="48" spans="1:14" s="533" customFormat="1" ht="9.9499999999999993" customHeight="1">
      <c r="A48" s="535"/>
      <c r="B48" s="535"/>
      <c r="C48" s="535"/>
      <c r="D48" s="535"/>
      <c r="E48" s="616"/>
      <c r="F48" s="617"/>
      <c r="G48" s="535"/>
      <c r="H48" s="535"/>
      <c r="I48" s="535"/>
      <c r="K48" s="527"/>
      <c r="L48" s="527"/>
      <c r="M48" s="527"/>
      <c r="N48" s="527"/>
    </row>
    <row r="49" spans="1:14" s="533" customFormat="1" ht="9.9499999999999993" customHeight="1">
      <c r="A49" s="535"/>
      <c r="B49" s="535"/>
      <c r="C49" s="535"/>
      <c r="D49" s="535"/>
      <c r="E49" s="535"/>
      <c r="F49" s="535"/>
      <c r="G49" s="535"/>
      <c r="H49" s="535"/>
      <c r="I49" s="535"/>
      <c r="K49" s="527"/>
      <c r="L49" s="527"/>
      <c r="M49" s="527"/>
      <c r="N49" s="527"/>
    </row>
    <row r="50" spans="1:14" s="533" customFormat="1" ht="9.9499999999999993" customHeight="1">
      <c r="A50" s="535"/>
      <c r="B50" s="535"/>
      <c r="C50" s="535"/>
      <c r="D50" s="535"/>
      <c r="E50" s="535"/>
      <c r="F50" s="535"/>
      <c r="G50" s="535"/>
      <c r="H50" s="535"/>
      <c r="I50" s="535"/>
      <c r="K50" s="527"/>
      <c r="L50" s="527"/>
      <c r="M50" s="527"/>
      <c r="N50" s="527"/>
    </row>
    <row r="51" spans="1:14" s="533" customFormat="1" ht="9.9499999999999993" customHeight="1">
      <c r="A51" s="560"/>
      <c r="B51" s="560"/>
      <c r="C51" s="560"/>
      <c r="D51" s="560"/>
      <c r="E51" s="560"/>
      <c r="F51" s="560"/>
      <c r="G51" s="560"/>
      <c r="H51" s="560"/>
      <c r="I51" s="560"/>
      <c r="K51" s="527"/>
      <c r="L51" s="527"/>
      <c r="M51" s="527"/>
      <c r="N51" s="527"/>
    </row>
    <row r="52" spans="1:14" s="533" customFormat="1" ht="16.5" customHeight="1">
      <c r="B52" s="560"/>
      <c r="C52" s="560"/>
      <c r="D52" s="560"/>
      <c r="E52" s="560"/>
      <c r="F52" s="560"/>
      <c r="G52" s="560"/>
      <c r="H52" s="560"/>
      <c r="I52" s="560"/>
      <c r="K52" s="527"/>
      <c r="L52" s="527"/>
      <c r="M52" s="527"/>
      <c r="N52" s="527"/>
    </row>
    <row r="53" spans="1:14" s="533" customFormat="1" ht="9.9499999999999993" customHeight="1">
      <c r="A53" s="560"/>
      <c r="B53" s="560"/>
      <c r="C53" s="560"/>
      <c r="D53" s="560"/>
      <c r="E53" s="560"/>
      <c r="F53" s="560"/>
      <c r="G53" s="560"/>
      <c r="H53" s="560"/>
      <c r="I53" s="560"/>
      <c r="K53" s="527"/>
      <c r="L53" s="527"/>
      <c r="M53" s="527"/>
      <c r="N53" s="527"/>
    </row>
    <row r="54" spans="1:14" s="533" customFormat="1" ht="9.9499999999999993" customHeight="1">
      <c r="A54" s="618"/>
      <c r="B54" s="618"/>
      <c r="C54" s="618"/>
      <c r="D54" s="618"/>
      <c r="E54" s="618"/>
      <c r="F54" s="618"/>
      <c r="G54" s="618"/>
      <c r="H54" s="618"/>
      <c r="I54" s="618"/>
      <c r="K54" s="527"/>
      <c r="L54" s="527"/>
      <c r="M54" s="527"/>
      <c r="N54" s="527"/>
    </row>
    <row r="55" spans="1:14" s="533" customFormat="1" ht="12.95" customHeight="1">
      <c r="K55" s="527"/>
      <c r="L55" s="527"/>
      <c r="M55" s="527"/>
      <c r="N55" s="527"/>
    </row>
    <row r="56" spans="1:14" s="533" customFormat="1" ht="12.95" customHeight="1">
      <c r="K56" s="527"/>
      <c r="L56" s="527"/>
      <c r="M56" s="527"/>
      <c r="N56" s="527"/>
    </row>
    <row r="57" spans="1:14" ht="12.95" customHeight="1">
      <c r="A57" s="560"/>
      <c r="B57" s="560"/>
      <c r="C57" s="560"/>
      <c r="D57" s="560"/>
      <c r="E57" s="560"/>
      <c r="F57" s="560"/>
      <c r="G57" s="560"/>
      <c r="H57" s="560"/>
      <c r="I57" s="560"/>
    </row>
    <row r="58" spans="1:14" ht="9.9499999999999993" customHeight="1">
      <c r="A58" s="551"/>
      <c r="B58" s="551"/>
      <c r="C58" s="551"/>
      <c r="D58" s="551"/>
      <c r="E58" s="551"/>
      <c r="F58" s="551"/>
      <c r="G58" s="551"/>
      <c r="H58" s="551"/>
      <c r="I58" s="551"/>
    </row>
    <row r="59" spans="1:14" ht="6" customHeight="1">
      <c r="A59" s="551"/>
      <c r="B59" s="551"/>
      <c r="C59" s="551"/>
      <c r="D59" s="551"/>
      <c r="E59" s="551"/>
      <c r="F59" s="551"/>
      <c r="G59" s="551"/>
      <c r="H59" s="551"/>
      <c r="I59" s="551"/>
    </row>
    <row r="60" spans="1:14" ht="14.25" customHeight="1">
      <c r="A60" s="1660"/>
      <c r="B60" s="1660"/>
      <c r="C60" s="1660"/>
      <c r="D60" s="1660"/>
      <c r="E60" s="1660"/>
      <c r="F60" s="1660"/>
      <c r="G60" s="1660"/>
      <c r="H60" s="1660"/>
      <c r="I60" s="1660"/>
    </row>
    <row r="61" spans="1:14">
      <c r="E61" s="534"/>
      <c r="F61" s="534"/>
      <c r="G61" s="534"/>
      <c r="H61" s="534"/>
      <c r="I61" s="534"/>
    </row>
    <row r="62" spans="1:14">
      <c r="A62" s="534"/>
      <c r="B62" s="534"/>
      <c r="C62" s="534"/>
      <c r="D62" s="534"/>
      <c r="E62" s="534"/>
      <c r="F62" s="534"/>
      <c r="G62" s="534"/>
      <c r="H62" s="534"/>
      <c r="I62" s="534"/>
    </row>
    <row r="63" spans="1:14">
      <c r="A63" s="534"/>
      <c r="B63" s="534"/>
      <c r="C63" s="534"/>
      <c r="D63" s="534"/>
      <c r="E63" s="534"/>
      <c r="F63" s="534"/>
      <c r="G63" s="534"/>
      <c r="H63" s="534"/>
      <c r="I63" s="534"/>
    </row>
    <row r="64" spans="1:14">
      <c r="A64" s="534"/>
      <c r="B64" s="534"/>
      <c r="C64" s="534"/>
      <c r="D64" s="534"/>
      <c r="E64" s="534"/>
      <c r="F64" s="534"/>
      <c r="G64" s="534"/>
      <c r="H64" s="534"/>
      <c r="I64" s="534"/>
    </row>
    <row r="65" spans="1:9">
      <c r="A65" s="1858" t="s">
        <v>482</v>
      </c>
      <c r="B65" s="1858"/>
      <c r="C65" s="1858"/>
      <c r="D65" s="1858"/>
      <c r="E65" s="1858"/>
      <c r="F65" s="1858"/>
      <c r="G65" s="1858"/>
      <c r="H65" s="1858"/>
      <c r="I65" s="1858"/>
    </row>
    <row r="66" spans="1:9">
      <c r="A66" s="1859" t="s">
        <v>483</v>
      </c>
      <c r="B66" s="1859"/>
      <c r="C66" s="1859"/>
      <c r="D66" s="1859"/>
      <c r="E66" s="1859"/>
      <c r="F66" s="1859"/>
      <c r="G66" s="1859"/>
      <c r="H66" s="1859"/>
      <c r="I66" s="1859"/>
    </row>
    <row r="67" spans="1:9">
      <c r="A67" s="534"/>
      <c r="B67" s="534"/>
      <c r="C67" s="534"/>
      <c r="D67" s="534"/>
      <c r="E67" s="534"/>
      <c r="F67" s="534"/>
      <c r="G67" s="534"/>
      <c r="H67" s="534"/>
      <c r="I67" s="534"/>
    </row>
    <row r="68" spans="1:9">
      <c r="A68" s="534"/>
      <c r="B68" s="534"/>
      <c r="C68" s="534"/>
      <c r="D68" s="534"/>
      <c r="E68" s="534"/>
      <c r="F68" s="534"/>
      <c r="G68" s="534"/>
      <c r="H68" s="534"/>
      <c r="I68" s="534"/>
    </row>
    <row r="69" spans="1:9">
      <c r="A69" s="534"/>
      <c r="B69" s="534"/>
      <c r="C69" s="534"/>
      <c r="D69" s="534"/>
      <c r="E69" s="534"/>
      <c r="F69" s="534"/>
      <c r="G69" s="534"/>
      <c r="H69" s="534"/>
      <c r="I69" s="534"/>
    </row>
  </sheetData>
  <mergeCells count="13">
    <mergeCell ref="A1:I1"/>
    <mergeCell ref="A3:I3"/>
    <mergeCell ref="A65:I65"/>
    <mergeCell ref="A66:I66"/>
    <mergeCell ref="A60:I60"/>
    <mergeCell ref="C5:D5"/>
    <mergeCell ref="A7:A14"/>
    <mergeCell ref="A15:A22"/>
    <mergeCell ref="A23:A30"/>
    <mergeCell ref="A33:I33"/>
    <mergeCell ref="E5:F5"/>
    <mergeCell ref="H5:I5"/>
    <mergeCell ref="G4:G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List41"/>
  <dimension ref="A1:R67"/>
  <sheetViews>
    <sheetView showGridLines="0" zoomScaleNormal="100" zoomScaleSheetLayoutView="100" workbookViewId="0">
      <selection sqref="A1:N1"/>
    </sheetView>
  </sheetViews>
  <sheetFormatPr defaultColWidth="9.140625" defaultRowHeight="12.75"/>
  <cols>
    <col min="1" max="1" width="21.7109375" style="1086" customWidth="1"/>
    <col min="2" max="2" width="16.42578125" style="1086" customWidth="1"/>
    <col min="3" max="3" width="8.7109375" style="1086" customWidth="1"/>
    <col min="4" max="4" width="8.28515625" style="1086" customWidth="1"/>
    <col min="5" max="6" width="8.7109375" style="1086" customWidth="1"/>
    <col min="7" max="7" width="8.28515625" style="1086" customWidth="1"/>
    <col min="8" max="9" width="8.7109375" style="1086" customWidth="1"/>
    <col min="10" max="10" width="8.28515625" style="1086" customWidth="1"/>
    <col min="11" max="12" width="8.7109375" style="1086" customWidth="1"/>
    <col min="13" max="13" width="8.28515625" style="1086" customWidth="1"/>
    <col min="14" max="14" width="8.7109375" style="1086" customWidth="1"/>
    <col min="15" max="15" width="10.140625" style="1086" bestFit="1" customWidth="1"/>
    <col min="16" max="16384" width="9.140625" style="1086"/>
  </cols>
  <sheetData>
    <row r="1" spans="1:17" ht="18" customHeight="1">
      <c r="A1" s="1571" t="s">
        <v>467</v>
      </c>
      <c r="B1" s="1571"/>
      <c r="C1" s="1571"/>
      <c r="D1" s="1571"/>
      <c r="E1" s="1571"/>
      <c r="F1" s="1571"/>
      <c r="G1" s="1571"/>
      <c r="H1" s="1571"/>
      <c r="I1" s="1571"/>
      <c r="J1" s="1571"/>
      <c r="K1" s="1571"/>
      <c r="L1" s="1571"/>
      <c r="M1" s="1571"/>
      <c r="N1" s="1571"/>
    </row>
    <row r="2" spans="1:17" ht="5.0999999999999996" customHeight="1">
      <c r="A2" s="1222"/>
      <c r="B2" s="1222"/>
      <c r="C2" s="1222"/>
      <c r="D2" s="1222"/>
      <c r="E2" s="1222"/>
      <c r="F2" s="1222"/>
      <c r="G2" s="1222"/>
      <c r="H2" s="1222"/>
      <c r="I2" s="1222"/>
      <c r="J2" s="1222"/>
      <c r="K2" s="1222"/>
      <c r="L2" s="1222"/>
      <c r="M2" s="1222"/>
      <c r="N2" s="1222"/>
    </row>
    <row r="3" spans="1:17" ht="14.25" customHeight="1">
      <c r="A3" s="1799" t="s">
        <v>553</v>
      </c>
      <c r="B3" s="1862"/>
      <c r="C3" s="1862"/>
      <c r="D3" s="1862"/>
      <c r="E3" s="1862"/>
      <c r="F3" s="1862"/>
      <c r="G3" s="1862"/>
      <c r="H3" s="1862"/>
      <c r="I3" s="1862"/>
      <c r="J3" s="1862"/>
      <c r="K3" s="1862"/>
      <c r="L3" s="1862"/>
      <c r="M3" s="1862"/>
      <c r="N3" s="1800"/>
    </row>
    <row r="4" spans="1:17" ht="15" customHeight="1">
      <c r="A4" s="1875"/>
      <c r="B4" s="1876"/>
      <c r="C4" s="1874" t="s">
        <v>140</v>
      </c>
      <c r="D4" s="1864"/>
      <c r="E4" s="1865"/>
      <c r="F4" s="1874" t="s">
        <v>141</v>
      </c>
      <c r="G4" s="1864"/>
      <c r="H4" s="1865"/>
      <c r="I4" s="1874" t="s">
        <v>142</v>
      </c>
      <c r="J4" s="1864"/>
      <c r="K4" s="1864"/>
      <c r="L4" s="1863" t="s">
        <v>8</v>
      </c>
      <c r="M4" s="1864"/>
      <c r="N4" s="1865"/>
    </row>
    <row r="5" spans="1:17" ht="27.75" customHeight="1">
      <c r="A5" s="1877"/>
      <c r="B5" s="1878"/>
      <c r="C5" s="68" t="s">
        <v>232</v>
      </c>
      <c r="D5" s="68" t="s">
        <v>237</v>
      </c>
      <c r="E5" s="68" t="s">
        <v>233</v>
      </c>
      <c r="F5" s="68" t="s">
        <v>232</v>
      </c>
      <c r="G5" s="68" t="s">
        <v>237</v>
      </c>
      <c r="H5" s="68" t="s">
        <v>233</v>
      </c>
      <c r="I5" s="68" t="s">
        <v>232</v>
      </c>
      <c r="J5" s="68" t="s">
        <v>237</v>
      </c>
      <c r="K5" s="245" t="s">
        <v>233</v>
      </c>
      <c r="L5" s="247" t="s">
        <v>232</v>
      </c>
      <c r="M5" s="68" t="s">
        <v>237</v>
      </c>
      <c r="N5" s="68" t="s">
        <v>233</v>
      </c>
    </row>
    <row r="6" spans="1:17" ht="9.9499999999999993" customHeight="1">
      <c r="A6" s="1217"/>
      <c r="B6" s="1217"/>
      <c r="C6" s="1218"/>
      <c r="D6" s="1218"/>
      <c r="E6" s="1218"/>
      <c r="F6" s="1218"/>
      <c r="G6" s="1218"/>
      <c r="H6" s="1218"/>
      <c r="I6" s="1218"/>
      <c r="J6" s="1218"/>
      <c r="K6" s="1218"/>
      <c r="L6" s="1218"/>
      <c r="M6" s="1218"/>
      <c r="N6" s="1218"/>
    </row>
    <row r="7" spans="1:17" ht="12.95" customHeight="1">
      <c r="A7" s="1867" t="s">
        <v>234</v>
      </c>
      <c r="B7" s="1867"/>
      <c r="C7" s="1219"/>
      <c r="D7" s="1219"/>
      <c r="E7" s="1219"/>
      <c r="F7" s="1219"/>
      <c r="G7" s="1219"/>
      <c r="H7" s="1219"/>
      <c r="I7" s="1219"/>
      <c r="J7" s="1219"/>
      <c r="K7" s="1219"/>
      <c r="L7" s="1219"/>
      <c r="M7" s="1219"/>
      <c r="N7" s="1219"/>
    </row>
    <row r="8" spans="1:17" ht="12.95" customHeight="1">
      <c r="A8" s="1870" t="s">
        <v>20</v>
      </c>
      <c r="B8" s="1871"/>
      <c r="C8" s="1091">
        <v>372252.47984832904</v>
      </c>
      <c r="D8" s="1091">
        <f>E8-C8</f>
        <v>83.619856166478712</v>
      </c>
      <c r="E8" s="1091">
        <v>372336.09970449551</v>
      </c>
      <c r="F8" s="1091">
        <v>2443405.6050464059</v>
      </c>
      <c r="G8" s="1091">
        <f>H8-F8</f>
        <v>542592.39495359408</v>
      </c>
      <c r="H8" s="1091">
        <v>2985998</v>
      </c>
      <c r="I8" s="1091">
        <v>878717.07540696429</v>
      </c>
      <c r="J8" s="1091">
        <f>K8-I8</f>
        <v>220323.92459303571</v>
      </c>
      <c r="K8" s="1092">
        <v>1099041</v>
      </c>
      <c r="L8" s="1093">
        <f>C8+F8+I8</f>
        <v>3694375.1603016993</v>
      </c>
      <c r="M8" s="1091">
        <f>D8+G8+J8</f>
        <v>762999.93940279621</v>
      </c>
      <c r="N8" s="1091">
        <f>E8+H8+K8</f>
        <v>4457375.0997044956</v>
      </c>
      <c r="O8" s="1215"/>
      <c r="P8" s="1085"/>
    </row>
    <row r="9" spans="1:17" ht="12.95" customHeight="1">
      <c r="A9" s="1872" t="s">
        <v>205</v>
      </c>
      <c r="B9" s="1873"/>
      <c r="C9" s="1220">
        <v>11179174.699699998</v>
      </c>
      <c r="D9" s="1220">
        <f t="shared" ref="D9:D11" si="0">E9-C9</f>
        <v>0</v>
      </c>
      <c r="E9" s="1220">
        <v>11179174.699699998</v>
      </c>
      <c r="F9" s="1220">
        <v>33995644.046500005</v>
      </c>
      <c r="G9" s="1220">
        <f t="shared" ref="G9:G11" si="1">H9-F9</f>
        <v>7788731.1258999705</v>
      </c>
      <c r="H9" s="1220">
        <v>41784375.172399975</v>
      </c>
      <c r="I9" s="1220">
        <v>8707721.6600000001</v>
      </c>
      <c r="J9" s="1220">
        <f t="shared" ref="J9:J11" si="2">K9-I9</f>
        <v>3350081.1795999967</v>
      </c>
      <c r="K9" s="1092">
        <v>12057802.839599997</v>
      </c>
      <c r="L9" s="1221">
        <f t="shared" ref="L9:M11" si="3">C9+F9+I9</f>
        <v>53882540.406200007</v>
      </c>
      <c r="M9" s="1220">
        <f t="shared" si="3"/>
        <v>11138812.305499967</v>
      </c>
      <c r="N9" s="1220">
        <f t="shared" ref="N9:N11" si="4">E9+H9+K9</f>
        <v>65021352.71169997</v>
      </c>
      <c r="O9" s="1215"/>
      <c r="P9" s="1085"/>
      <c r="Q9" s="1085"/>
    </row>
    <row r="10" spans="1:17" ht="12.95" customHeight="1">
      <c r="A10" s="1868" t="s">
        <v>21</v>
      </c>
      <c r="B10" s="1869"/>
      <c r="C10" s="1095">
        <v>1221424.5899999999</v>
      </c>
      <c r="D10" s="1095">
        <f t="shared" si="0"/>
        <v>0</v>
      </c>
      <c r="E10" s="1095">
        <v>1221424.5899999999</v>
      </c>
      <c r="F10" s="1095">
        <v>2362691.9600000018</v>
      </c>
      <c r="G10" s="1095">
        <f t="shared" si="1"/>
        <v>603144.16000000061</v>
      </c>
      <c r="H10" s="1095">
        <v>2965836.1200000024</v>
      </c>
      <c r="I10" s="1095">
        <v>275022.95000000007</v>
      </c>
      <c r="J10" s="1095">
        <f t="shared" si="2"/>
        <v>111816.04999999993</v>
      </c>
      <c r="K10" s="1096">
        <v>386839</v>
      </c>
      <c r="L10" s="1097">
        <f t="shared" si="3"/>
        <v>3859139.5000000019</v>
      </c>
      <c r="M10" s="1095">
        <f t="shared" si="3"/>
        <v>714960.21000000054</v>
      </c>
      <c r="N10" s="1095">
        <f t="shared" si="4"/>
        <v>4574099.7100000028</v>
      </c>
      <c r="O10" s="1215"/>
      <c r="P10" s="1085"/>
    </row>
    <row r="11" spans="1:17" ht="12.95" customHeight="1">
      <c r="A11" s="241"/>
      <c r="B11" s="242" t="s">
        <v>8</v>
      </c>
      <c r="C11" s="243">
        <f>SUM(C8:C10)</f>
        <v>12772851.769548327</v>
      </c>
      <c r="D11" s="243">
        <f t="shared" si="0"/>
        <v>83.619856165722013</v>
      </c>
      <c r="E11" s="243">
        <f t="shared" ref="E11:K11" si="5">SUM(E8:E10)</f>
        <v>12772935.389404492</v>
      </c>
      <c r="F11" s="243">
        <f t="shared" si="5"/>
        <v>38801741.611546412</v>
      </c>
      <c r="G11" s="243">
        <f t="shared" si="1"/>
        <v>8934467.680853568</v>
      </c>
      <c r="H11" s="243">
        <f t="shared" si="5"/>
        <v>47736209.29239998</v>
      </c>
      <c r="I11" s="243">
        <f t="shared" si="5"/>
        <v>9861461.6854069643</v>
      </c>
      <c r="J11" s="243">
        <f t="shared" si="2"/>
        <v>3682221.1541930325</v>
      </c>
      <c r="K11" s="246">
        <f t="shared" si="5"/>
        <v>13543682.839599997</v>
      </c>
      <c r="L11" s="248">
        <f t="shared" si="3"/>
        <v>61436055.066501707</v>
      </c>
      <c r="M11" s="243">
        <f t="shared" si="3"/>
        <v>12616772.454902766</v>
      </c>
      <c r="N11" s="243">
        <f t="shared" si="4"/>
        <v>74052827.521404475</v>
      </c>
      <c r="O11" s="1215"/>
      <c r="P11" s="1085"/>
    </row>
    <row r="12" spans="1:17" ht="12.95" customHeight="1">
      <c r="A12" s="1216"/>
      <c r="B12" s="1216"/>
      <c r="C12" s="1092"/>
      <c r="D12" s="1092"/>
      <c r="E12" s="1092"/>
      <c r="F12" s="1092"/>
      <c r="G12" s="1092"/>
      <c r="H12" s="1092"/>
      <c r="I12" s="1092"/>
      <c r="J12" s="1092"/>
      <c r="K12" s="1092"/>
      <c r="L12" s="1092"/>
      <c r="M12" s="1092"/>
      <c r="N12" s="1092"/>
      <c r="O12" s="1215"/>
      <c r="P12" s="1085"/>
    </row>
    <row r="13" spans="1:17" ht="12.95" customHeight="1">
      <c r="A13" s="1866" t="s">
        <v>235</v>
      </c>
      <c r="B13" s="1866"/>
      <c r="C13" s="1089"/>
      <c r="D13" s="1089"/>
      <c r="E13" s="1089"/>
      <c r="F13" s="1089"/>
      <c r="G13" s="1089"/>
      <c r="H13" s="1089"/>
      <c r="I13" s="1089"/>
      <c r="J13" s="1089"/>
      <c r="K13" s="1089"/>
      <c r="L13" s="1089"/>
      <c r="M13" s="1089"/>
      <c r="N13" s="1089"/>
      <c r="O13" s="1215"/>
      <c r="P13" s="1085"/>
    </row>
    <row r="14" spans="1:17" ht="12.95" customHeight="1">
      <c r="A14" s="1867"/>
      <c r="B14" s="1867"/>
      <c r="C14" s="1111"/>
      <c r="D14" s="1111"/>
      <c r="E14" s="1111"/>
      <c r="F14" s="1111"/>
      <c r="G14" s="1111"/>
      <c r="H14" s="1111"/>
      <c r="I14" s="1111"/>
      <c r="J14" s="1111"/>
      <c r="K14" s="1111"/>
      <c r="L14" s="1111"/>
      <c r="M14" s="1111"/>
      <c r="N14" s="1111"/>
      <c r="O14" s="1215"/>
      <c r="P14" s="1085"/>
    </row>
    <row r="15" spans="1:17" ht="12.95" customHeight="1">
      <c r="A15" s="244"/>
      <c r="B15" s="242" t="s">
        <v>8</v>
      </c>
      <c r="C15" s="243">
        <v>38260</v>
      </c>
      <c r="D15" s="243">
        <f>E15-C15</f>
        <v>0</v>
      </c>
      <c r="E15" s="243">
        <v>38260</v>
      </c>
      <c r="F15" s="243">
        <v>643847.00999999989</v>
      </c>
      <c r="G15" s="243">
        <f>H15-F15</f>
        <v>69940.160000000033</v>
      </c>
      <c r="H15" s="243">
        <v>713787.16999999993</v>
      </c>
      <c r="I15" s="243">
        <v>39241.440000000002</v>
      </c>
      <c r="J15" s="243">
        <f>K15-I15</f>
        <v>1650.6599999999962</v>
      </c>
      <c r="K15" s="246">
        <v>40892.1</v>
      </c>
      <c r="L15" s="248">
        <f>C15+F15+I15</f>
        <v>721348.45</v>
      </c>
      <c r="M15" s="243">
        <f t="shared" ref="M15" si="6">D15+G15+J15</f>
        <v>71590.820000000036</v>
      </c>
      <c r="N15" s="243">
        <f t="shared" ref="N15" si="7">E15+H15+K15</f>
        <v>792939.2699999999</v>
      </c>
      <c r="O15" s="1215"/>
      <c r="P15" s="1085"/>
    </row>
    <row r="16" spans="1:17" ht="12.95" customHeight="1">
      <c r="A16" s="1866" t="s">
        <v>54</v>
      </c>
      <c r="B16" s="1866"/>
      <c r="C16" s="1226"/>
      <c r="E16" s="1226"/>
      <c r="F16" s="1226"/>
      <c r="H16" s="1226"/>
      <c r="I16" s="1226"/>
      <c r="K16" s="1226"/>
      <c r="L16" s="1226"/>
      <c r="M16" s="1226"/>
      <c r="N16" s="1226"/>
      <c r="O16" s="1215"/>
      <c r="P16" s="1085"/>
    </row>
    <row r="17" spans="1:18" ht="12.95" customHeight="1">
      <c r="A17" s="1866"/>
      <c r="B17" s="1866"/>
      <c r="C17" s="1089"/>
      <c r="D17" s="1089"/>
      <c r="E17" s="1089"/>
      <c r="F17" s="1486"/>
      <c r="G17" s="1089"/>
      <c r="H17" s="1089"/>
      <c r="I17" s="1089"/>
      <c r="J17" s="1089"/>
      <c r="K17" s="1089"/>
      <c r="L17" s="1089"/>
      <c r="M17" s="1089"/>
      <c r="N17" s="1089"/>
      <c r="O17" s="1215"/>
      <c r="P17" s="1085"/>
    </row>
    <row r="18" spans="1:18" ht="12.95" customHeight="1">
      <c r="A18" s="1867"/>
      <c r="B18" s="1867"/>
      <c r="C18" s="1111"/>
      <c r="D18" s="1111"/>
      <c r="E18" s="1111"/>
      <c r="F18" s="1111"/>
      <c r="G18" s="1111"/>
      <c r="H18" s="1111"/>
      <c r="I18" s="1111"/>
      <c r="J18" s="1111"/>
      <c r="K18" s="1111"/>
      <c r="L18" s="1111"/>
      <c r="M18" s="1111"/>
      <c r="N18" s="1111"/>
      <c r="O18" s="1215"/>
      <c r="P18" s="1085"/>
    </row>
    <row r="19" spans="1:18" ht="12.95" customHeight="1">
      <c r="A19" s="241"/>
      <c r="B19" s="242" t="s">
        <v>41</v>
      </c>
      <c r="C19" s="243">
        <v>3973870</v>
      </c>
      <c r="D19" s="243">
        <v>0</v>
      </c>
      <c r="E19" s="243">
        <v>3973870</v>
      </c>
      <c r="F19" s="243">
        <v>0</v>
      </c>
      <c r="G19" s="243">
        <v>0</v>
      </c>
      <c r="H19" s="243">
        <v>0</v>
      </c>
      <c r="I19" s="243">
        <v>0</v>
      </c>
      <c r="J19" s="243">
        <v>0</v>
      </c>
      <c r="K19" s="246">
        <v>0</v>
      </c>
      <c r="L19" s="248">
        <f t="shared" ref="L19:M19" si="8">C19+F19+I19</f>
        <v>3973870</v>
      </c>
      <c r="M19" s="243">
        <f t="shared" si="8"/>
        <v>0</v>
      </c>
      <c r="N19" s="243">
        <f t="shared" ref="N19" si="9">E19+H19+K19</f>
        <v>3973870</v>
      </c>
      <c r="O19" s="1215"/>
      <c r="P19" s="1085"/>
      <c r="Q19" s="1104"/>
    </row>
    <row r="20" spans="1:18" ht="12.95" customHeight="1">
      <c r="A20" s="1179"/>
      <c r="B20" s="1092"/>
      <c r="C20" s="1092"/>
      <c r="D20" s="1092"/>
      <c r="E20" s="1092"/>
      <c r="F20" s="1092"/>
      <c r="G20" s="1092"/>
      <c r="H20" s="1092"/>
      <c r="I20" s="1092"/>
      <c r="J20" s="1092"/>
      <c r="K20" s="1092"/>
      <c r="L20" s="1092"/>
      <c r="M20" s="1092"/>
      <c r="N20" s="1092"/>
      <c r="O20" s="1215"/>
      <c r="P20" s="1085"/>
    </row>
    <row r="21" spans="1:18" ht="12.95" customHeight="1">
      <c r="A21" s="1866" t="s">
        <v>18</v>
      </c>
      <c r="B21" s="1866"/>
      <c r="C21" s="1089"/>
      <c r="D21" s="1089"/>
      <c r="E21" s="1089"/>
      <c r="F21" s="1089"/>
      <c r="G21" s="1089"/>
      <c r="H21" s="1089"/>
      <c r="I21" s="1089"/>
      <c r="J21" s="1089"/>
      <c r="K21" s="1089"/>
      <c r="L21" s="1089"/>
      <c r="M21" s="1089"/>
      <c r="N21" s="1089"/>
      <c r="O21" s="1215"/>
      <c r="P21" s="1085"/>
    </row>
    <row r="22" spans="1:18" ht="12.95" customHeight="1">
      <c r="A22" s="1867"/>
      <c r="B22" s="1867"/>
      <c r="C22" s="1111"/>
      <c r="D22" s="1111"/>
      <c r="E22" s="1111"/>
      <c r="F22" s="1111"/>
      <c r="G22" s="1111"/>
      <c r="H22" s="1111"/>
      <c r="I22" s="1111"/>
      <c r="J22" s="1111"/>
      <c r="K22" s="1111"/>
      <c r="L22" s="1111"/>
      <c r="M22" s="1111"/>
      <c r="N22" s="1111"/>
      <c r="O22" s="1215"/>
      <c r="P22" s="1085"/>
    </row>
    <row r="23" spans="1:18" ht="12.95" customHeight="1">
      <c r="A23" s="1870" t="s">
        <v>239</v>
      </c>
      <c r="B23" s="1871"/>
      <c r="C23" s="1091">
        <f>C11+C15</f>
        <v>12811111.769548327</v>
      </c>
      <c r="D23" s="1091">
        <f t="shared" ref="D23:N23" si="10">D11+D15</f>
        <v>83.619856165722013</v>
      </c>
      <c r="E23" s="1091">
        <f t="shared" si="10"/>
        <v>12811195.389404492</v>
      </c>
      <c r="F23" s="1091">
        <f t="shared" si="10"/>
        <v>39445588.62154641</v>
      </c>
      <c r="G23" s="1091">
        <f t="shared" si="10"/>
        <v>9004407.8408535682</v>
      </c>
      <c r="H23" s="1091">
        <f t="shared" si="10"/>
        <v>48449996.462399982</v>
      </c>
      <c r="I23" s="1091">
        <f t="shared" si="10"/>
        <v>9900703.1254069638</v>
      </c>
      <c r="J23" s="1091">
        <f t="shared" si="10"/>
        <v>3683871.8141930327</v>
      </c>
      <c r="K23" s="1092">
        <f t="shared" si="10"/>
        <v>13584574.939599996</v>
      </c>
      <c r="L23" s="1093">
        <f t="shared" si="10"/>
        <v>62157403.51650171</v>
      </c>
      <c r="M23" s="1091">
        <f t="shared" si="10"/>
        <v>12688363.274902767</v>
      </c>
      <c r="N23" s="1091">
        <f t="shared" si="10"/>
        <v>74845766.791404471</v>
      </c>
      <c r="O23" s="1215"/>
      <c r="P23" s="1085"/>
      <c r="Q23" s="1085"/>
      <c r="R23" s="1085"/>
    </row>
    <row r="24" spans="1:18" ht="12.95" customHeight="1">
      <c r="A24" s="1868" t="s">
        <v>238</v>
      </c>
      <c r="B24" s="1869"/>
      <c r="C24" s="1095">
        <f>C11+C19</f>
        <v>16746721.769548327</v>
      </c>
      <c r="D24" s="1095">
        <f t="shared" ref="D24:N24" si="11">D11+D19</f>
        <v>83.619856165722013</v>
      </c>
      <c r="E24" s="1095">
        <f t="shared" si="11"/>
        <v>16746805.389404492</v>
      </c>
      <c r="F24" s="1095">
        <f t="shared" si="11"/>
        <v>38801741.611546412</v>
      </c>
      <c r="G24" s="1095">
        <f t="shared" si="11"/>
        <v>8934467.680853568</v>
      </c>
      <c r="H24" s="1095">
        <f t="shared" si="11"/>
        <v>47736209.29239998</v>
      </c>
      <c r="I24" s="1095">
        <f t="shared" si="11"/>
        <v>9861461.6854069643</v>
      </c>
      <c r="J24" s="1095">
        <f t="shared" si="11"/>
        <v>3682221.1541930325</v>
      </c>
      <c r="K24" s="1096">
        <f t="shared" si="11"/>
        <v>13543682.839599997</v>
      </c>
      <c r="L24" s="1097">
        <f t="shared" si="11"/>
        <v>65409925.066501707</v>
      </c>
      <c r="M24" s="1095">
        <f t="shared" si="11"/>
        <v>12616772.454902766</v>
      </c>
      <c r="N24" s="1095">
        <f t="shared" si="11"/>
        <v>78026697.521404475</v>
      </c>
      <c r="O24" s="1215"/>
      <c r="P24" s="1085"/>
      <c r="Q24" s="1085"/>
      <c r="R24" s="1085"/>
    </row>
    <row r="25" spans="1:18" ht="12.95" customHeight="1">
      <c r="A25" s="241"/>
      <c r="B25" s="242" t="s">
        <v>236</v>
      </c>
      <c r="C25" s="243">
        <f>C11+C15+C19</f>
        <v>16784981.769548327</v>
      </c>
      <c r="D25" s="243">
        <f t="shared" ref="D25:N25" si="12">D11+D15+D19</f>
        <v>83.619856165722013</v>
      </c>
      <c r="E25" s="243">
        <f t="shared" si="12"/>
        <v>16785065.389404491</v>
      </c>
      <c r="F25" s="243">
        <f t="shared" si="12"/>
        <v>39445588.62154641</v>
      </c>
      <c r="G25" s="243">
        <f t="shared" si="12"/>
        <v>9004407.8408535682</v>
      </c>
      <c r="H25" s="243">
        <f t="shared" si="12"/>
        <v>48449996.462399982</v>
      </c>
      <c r="I25" s="243">
        <f t="shared" si="12"/>
        <v>9900703.1254069638</v>
      </c>
      <c r="J25" s="243">
        <f t="shared" si="12"/>
        <v>3683871.8141930327</v>
      </c>
      <c r="K25" s="246">
        <f t="shared" si="12"/>
        <v>13584574.939599996</v>
      </c>
      <c r="L25" s="248">
        <f t="shared" si="12"/>
        <v>66131273.51650171</v>
      </c>
      <c r="M25" s="243">
        <f t="shared" si="12"/>
        <v>12688363.274902767</v>
      </c>
      <c r="N25" s="243">
        <f t="shared" si="12"/>
        <v>78819636.791404471</v>
      </c>
      <c r="O25" s="1215"/>
      <c r="P25" s="1085"/>
      <c r="Q25" s="1085"/>
      <c r="R25" s="1085"/>
    </row>
    <row r="26" spans="1:18">
      <c r="K26" s="16"/>
      <c r="L26" s="16"/>
      <c r="M26" s="16"/>
      <c r="P26" s="1085"/>
      <c r="Q26" s="1085"/>
      <c r="R26" s="1085"/>
    </row>
    <row r="31" spans="1:18">
      <c r="B31" s="1207"/>
      <c r="C31" s="1207" t="str">
        <f>C4</f>
        <v xml:space="preserve">VTL </v>
      </c>
      <c r="D31" s="1207" t="str">
        <f>F4</f>
        <v xml:space="preserve">STL </v>
      </c>
      <c r="E31" s="1207" t="str">
        <f>I4</f>
        <v xml:space="preserve">NTL </v>
      </c>
      <c r="G31" s="1207"/>
      <c r="H31" s="1207"/>
      <c r="J31" s="1207"/>
      <c r="K31" s="1207"/>
      <c r="L31" s="1207"/>
      <c r="M31" s="1207"/>
    </row>
    <row r="32" spans="1:18">
      <c r="A32" s="1208"/>
      <c r="B32" s="1209" t="str">
        <f>A8</f>
        <v>Pražská plynárenská Distribuce, a.s.</v>
      </c>
      <c r="C32" s="1209">
        <f>E8/1000</f>
        <v>372.3360997044955</v>
      </c>
      <c r="D32" s="1209">
        <f>H8/1000</f>
        <v>2985.998</v>
      </c>
      <c r="E32" s="1209">
        <f>K8/1000</f>
        <v>1099.0409999999999</v>
      </c>
      <c r="F32" s="1210"/>
      <c r="G32" s="1209"/>
      <c r="H32" s="1208" t="str">
        <f>C31</f>
        <v xml:space="preserve">VTL </v>
      </c>
      <c r="I32" s="1208" t="str">
        <f>D31</f>
        <v xml:space="preserve">STL </v>
      </c>
      <c r="J32" s="1208" t="str">
        <f>E31</f>
        <v xml:space="preserve">NTL </v>
      </c>
      <c r="K32" s="1209" t="s">
        <v>8</v>
      </c>
      <c r="L32" s="1209"/>
      <c r="M32" s="1209"/>
      <c r="N32" s="1104"/>
    </row>
    <row r="33" spans="1:14">
      <c r="A33" s="1208"/>
      <c r="B33" s="1209" t="str">
        <f>A9</f>
        <v>GasNet, s.r.o.</v>
      </c>
      <c r="C33" s="1209">
        <f>E9/1000</f>
        <v>11179.174699699997</v>
      </c>
      <c r="D33" s="1209">
        <f>H9/1000</f>
        <v>41784.375172399974</v>
      </c>
      <c r="E33" s="1209">
        <f>K9/1000</f>
        <v>12057.802839599997</v>
      </c>
      <c r="F33" s="1210"/>
      <c r="G33" s="1209"/>
      <c r="H33" s="1211">
        <f>C37</f>
        <v>16785.065389404492</v>
      </c>
      <c r="I33" s="1211">
        <f>D37</f>
        <v>48449.996462399977</v>
      </c>
      <c r="J33" s="1211">
        <f>E37</f>
        <v>13584.574939599996</v>
      </c>
      <c r="K33" s="1209">
        <f>SUM(H33:J33)</f>
        <v>78819.636791404453</v>
      </c>
      <c r="L33" s="1209"/>
      <c r="M33" s="1209"/>
      <c r="N33" s="1104"/>
    </row>
    <row r="34" spans="1:14">
      <c r="A34" s="1208"/>
      <c r="B34" s="1209" t="str">
        <f>A10</f>
        <v>E.ON Distribuce, a.s.</v>
      </c>
      <c r="C34" s="1209">
        <f>E10/1000</f>
        <v>1221.4245899999999</v>
      </c>
      <c r="D34" s="1209">
        <f>H10/1000</f>
        <v>2965.8361200000027</v>
      </c>
      <c r="E34" s="1209">
        <f>K10/1000</f>
        <v>386.839</v>
      </c>
      <c r="F34" s="1210"/>
      <c r="G34" s="1209"/>
      <c r="H34" s="1209"/>
      <c r="J34" s="1209"/>
      <c r="K34" s="1209"/>
      <c r="L34" s="1209"/>
      <c r="M34" s="1209"/>
      <c r="N34" s="1104"/>
    </row>
    <row r="35" spans="1:14">
      <c r="A35" s="1208"/>
      <c r="B35" s="1209" t="s">
        <v>65</v>
      </c>
      <c r="C35" s="1209">
        <f>E15/1000</f>
        <v>38.26</v>
      </c>
      <c r="D35" s="1209">
        <f>H15/1000</f>
        <v>713.78716999999995</v>
      </c>
      <c r="E35" s="1209">
        <f>K15/1000</f>
        <v>40.892099999999999</v>
      </c>
      <c r="F35" s="1210"/>
      <c r="G35" s="1209"/>
      <c r="H35" s="1209"/>
      <c r="J35" s="1209"/>
      <c r="K35" s="1209"/>
      <c r="L35" s="1209"/>
      <c r="M35" s="1209"/>
      <c r="N35" s="1104"/>
    </row>
    <row r="36" spans="1:14">
      <c r="A36" s="1208"/>
      <c r="B36" s="1209" t="str">
        <f>B19</f>
        <v>NET4GAS, s.r.o.</v>
      </c>
      <c r="C36" s="1209">
        <f>E19/1000</f>
        <v>3973.87</v>
      </c>
      <c r="D36" s="1209">
        <f>H19/1000</f>
        <v>0</v>
      </c>
      <c r="E36" s="1209">
        <f>I19/1000</f>
        <v>0</v>
      </c>
      <c r="F36" s="1210"/>
      <c r="G36" s="1209"/>
      <c r="H36" s="1209"/>
      <c r="J36" s="1209"/>
      <c r="K36" s="1209"/>
      <c r="L36" s="1209"/>
      <c r="M36" s="1209"/>
      <c r="N36" s="1104"/>
    </row>
    <row r="37" spans="1:14">
      <c r="A37" s="1208"/>
      <c r="B37" s="1212"/>
      <c r="C37" s="1212">
        <f>SUM(C32:C36)</f>
        <v>16785.065389404492</v>
      </c>
      <c r="D37" s="1212">
        <f t="shared" ref="D37:E37" si="13">SUM(D32:D36)</f>
        <v>48449.996462399977</v>
      </c>
      <c r="E37" s="1212">
        <f t="shared" si="13"/>
        <v>13584.574939599996</v>
      </c>
      <c r="G37" s="1212"/>
      <c r="H37" s="1212"/>
      <c r="J37" s="1212"/>
      <c r="K37" s="1212"/>
      <c r="L37" s="1212"/>
      <c r="M37" s="1212"/>
      <c r="N37" s="1104"/>
    </row>
    <row r="38" spans="1:14">
      <c r="A38" s="1208"/>
    </row>
    <row r="39" spans="1:14">
      <c r="A39" s="1208"/>
    </row>
    <row r="43" spans="1:14">
      <c r="G43" s="1085"/>
      <c r="H43" s="1085"/>
      <c r="I43" s="1085"/>
      <c r="J43" s="1085"/>
    </row>
    <row r="52" spans="1:14">
      <c r="A52" s="1208"/>
      <c r="B52" s="1208"/>
      <c r="D52" s="1208"/>
      <c r="E52" s="1208"/>
      <c r="G52" s="1208"/>
      <c r="H52" s="1208"/>
      <c r="J52" s="1208"/>
      <c r="K52" s="1208"/>
      <c r="L52" s="1208"/>
      <c r="M52" s="1208"/>
    </row>
    <row r="53" spans="1:14">
      <c r="A53" s="1208"/>
      <c r="B53" s="1211"/>
      <c r="D53" s="1211"/>
      <c r="E53" s="1211"/>
      <c r="G53" s="1211"/>
      <c r="H53" s="1211"/>
      <c r="J53" s="1211"/>
      <c r="K53" s="1211"/>
      <c r="L53" s="1211"/>
      <c r="M53" s="1211"/>
    </row>
    <row r="54" spans="1:14">
      <c r="N54" s="1213"/>
    </row>
    <row r="67" spans="1:1">
      <c r="A67" s="1214"/>
    </row>
  </sheetData>
  <mergeCells count="16">
    <mergeCell ref="A24:B24"/>
    <mergeCell ref="A23:B23"/>
    <mergeCell ref="C4:E4"/>
    <mergeCell ref="F4:H4"/>
    <mergeCell ref="I4:K4"/>
    <mergeCell ref="A16:B18"/>
    <mergeCell ref="A21:B22"/>
    <mergeCell ref="A7:B7"/>
    <mergeCell ref="A4:B5"/>
    <mergeCell ref="A1:N1"/>
    <mergeCell ref="A3:N3"/>
    <mergeCell ref="L4:N4"/>
    <mergeCell ref="A13:B14"/>
    <mergeCell ref="A10:B10"/>
    <mergeCell ref="A8:B8"/>
    <mergeCell ref="A9:B9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B47"/>
  <sheetViews>
    <sheetView showGridLines="0" zoomScaleNormal="100" zoomScaleSheetLayoutView="100" workbookViewId="0"/>
  </sheetViews>
  <sheetFormatPr defaultColWidth="9.140625" defaultRowHeight="15.75"/>
  <cols>
    <col min="1" max="1" width="18.42578125" style="352" customWidth="1"/>
    <col min="2" max="2" width="81" style="361" customWidth="1"/>
    <col min="3" max="3" width="9.140625" style="318"/>
    <col min="4" max="4" width="11.7109375" style="318" customWidth="1"/>
    <col min="5" max="6" width="9.140625" style="318"/>
    <col min="7" max="7" width="11.7109375" style="318" customWidth="1"/>
    <col min="8" max="16384" width="9.140625" style="318"/>
  </cols>
  <sheetData>
    <row r="1" spans="1:2" ht="18.75">
      <c r="A1" s="350" t="s">
        <v>489</v>
      </c>
      <c r="B1" s="351"/>
    </row>
    <row r="2" spans="1:2" ht="7.5" customHeight="1">
      <c r="B2" s="351"/>
    </row>
    <row r="3" spans="1:2" ht="39.950000000000003" customHeight="1">
      <c r="A3" s="353" t="s">
        <v>478</v>
      </c>
      <c r="B3" s="354" t="s">
        <v>479</v>
      </c>
    </row>
    <row r="4" spans="1:2" ht="24.95" customHeight="1">
      <c r="A4" s="355" t="s">
        <v>226</v>
      </c>
      <c r="B4" s="356" t="s">
        <v>243</v>
      </c>
    </row>
    <row r="5" spans="1:2" ht="24.95" customHeight="1">
      <c r="A5" s="355" t="s">
        <v>191</v>
      </c>
      <c r="B5" s="334" t="s">
        <v>192</v>
      </c>
    </row>
    <row r="6" spans="1:2" ht="24.95" customHeight="1">
      <c r="A6" s="355" t="s">
        <v>7</v>
      </c>
      <c r="B6" s="356" t="s">
        <v>58</v>
      </c>
    </row>
    <row r="7" spans="1:2" ht="24.95" customHeight="1">
      <c r="A7" s="355" t="s">
        <v>59</v>
      </c>
      <c r="B7" s="356" t="s">
        <v>60</v>
      </c>
    </row>
    <row r="8" spans="1:2" ht="24.95" customHeight="1">
      <c r="A8" s="355" t="s">
        <v>240</v>
      </c>
      <c r="B8" s="356" t="s">
        <v>241</v>
      </c>
    </row>
    <row r="9" spans="1:2" ht="24.95" customHeight="1">
      <c r="A9" s="355" t="s">
        <v>40</v>
      </c>
      <c r="B9" s="356" t="s">
        <v>161</v>
      </c>
    </row>
    <row r="10" spans="1:2" ht="24.95" customHeight="1">
      <c r="A10" s="355" t="s">
        <v>207</v>
      </c>
      <c r="B10" s="357" t="s">
        <v>244</v>
      </c>
    </row>
    <row r="11" spans="1:2" ht="24.95" customHeight="1">
      <c r="A11" s="355" t="s">
        <v>155</v>
      </c>
      <c r="B11" s="358" t="s">
        <v>156</v>
      </c>
    </row>
    <row r="12" spans="1:2" ht="24.95" customHeight="1">
      <c r="A12" s="355" t="s">
        <v>61</v>
      </c>
      <c r="B12" s="356" t="s">
        <v>62</v>
      </c>
    </row>
    <row r="13" spans="1:2" ht="24.95" customHeight="1">
      <c r="A13" s="355" t="s">
        <v>206</v>
      </c>
      <c r="B13" s="356" t="s">
        <v>245</v>
      </c>
    </row>
    <row r="14" spans="1:2" ht="24.95" customHeight="1">
      <c r="A14" s="355" t="s">
        <v>84</v>
      </c>
      <c r="B14" s="359" t="s">
        <v>85</v>
      </c>
    </row>
    <row r="15" spans="1:2" ht="24.95" customHeight="1">
      <c r="A15" s="355" t="s">
        <v>63</v>
      </c>
      <c r="B15" s="356" t="s">
        <v>64</v>
      </c>
    </row>
    <row r="16" spans="1:2" ht="24.95" customHeight="1">
      <c r="A16" s="355" t="s">
        <v>65</v>
      </c>
      <c r="B16" s="356" t="s">
        <v>66</v>
      </c>
    </row>
    <row r="17" spans="1:2" ht="24.95" customHeight="1">
      <c r="A17" s="355" t="s">
        <v>347</v>
      </c>
      <c r="B17" s="356" t="s">
        <v>348</v>
      </c>
    </row>
    <row r="18" spans="1:2" ht="24.95" customHeight="1">
      <c r="A18" s="355" t="s">
        <v>132</v>
      </c>
      <c r="B18" s="356" t="s">
        <v>157</v>
      </c>
    </row>
    <row r="19" spans="1:2" ht="24.95" customHeight="1">
      <c r="A19" s="355" t="s">
        <v>6</v>
      </c>
      <c r="B19" s="356" t="s">
        <v>67</v>
      </c>
    </row>
    <row r="20" spans="1:2" ht="24.95" customHeight="1">
      <c r="A20" s="355" t="s">
        <v>208</v>
      </c>
      <c r="B20" s="356" t="s">
        <v>221</v>
      </c>
    </row>
    <row r="21" spans="1:2" ht="24.95" customHeight="1">
      <c r="A21" s="355" t="s">
        <v>158</v>
      </c>
      <c r="B21" s="356" t="s">
        <v>159</v>
      </c>
    </row>
    <row r="22" spans="1:2" ht="39.950000000000003" customHeight="1">
      <c r="A22" s="355" t="s">
        <v>162</v>
      </c>
      <c r="B22" s="359" t="s">
        <v>509</v>
      </c>
    </row>
    <row r="23" spans="1:2" ht="24.95" customHeight="1">
      <c r="A23" s="355" t="s">
        <v>47</v>
      </c>
      <c r="B23" s="359" t="s">
        <v>118</v>
      </c>
    </row>
    <row r="24" spans="1:2" ht="24.95" customHeight="1">
      <c r="A24" s="353" t="s">
        <v>163</v>
      </c>
      <c r="B24" s="359" t="s">
        <v>164</v>
      </c>
    </row>
    <row r="25" spans="1:2" ht="24.75" customHeight="1">
      <c r="A25" s="355" t="s">
        <v>68</v>
      </c>
      <c r="B25" s="334" t="s">
        <v>116</v>
      </c>
    </row>
    <row r="26" spans="1:2" ht="24.95" customHeight="1">
      <c r="A26" s="355" t="s">
        <v>83</v>
      </c>
      <c r="B26" s="360" t="s">
        <v>320</v>
      </c>
    </row>
    <row r="27" spans="1:2" ht="24.95" customHeight="1">
      <c r="A27" s="355" t="s">
        <v>114</v>
      </c>
      <c r="B27" s="359" t="s">
        <v>115</v>
      </c>
    </row>
    <row r="28" spans="1:2" ht="24.95" customHeight="1">
      <c r="A28" s="355" t="s">
        <v>295</v>
      </c>
      <c r="B28" s="356" t="s">
        <v>296</v>
      </c>
    </row>
    <row r="29" spans="1:2" ht="24.95" customHeight="1">
      <c r="A29" s="355" t="s">
        <v>365</v>
      </c>
      <c r="B29" s="356" t="s">
        <v>364</v>
      </c>
    </row>
    <row r="30" spans="1:2" ht="24.75" customHeight="1">
      <c r="A30" s="355" t="s">
        <v>39</v>
      </c>
      <c r="B30" s="358" t="s">
        <v>160</v>
      </c>
    </row>
    <row r="31" spans="1:2" ht="24.95" customHeight="1">
      <c r="A31" s="355" t="s">
        <v>271</v>
      </c>
      <c r="B31" s="356" t="s">
        <v>272</v>
      </c>
    </row>
    <row r="32" spans="1:2" ht="24.95" customHeight="1">
      <c r="A32" s="355" t="s">
        <v>69</v>
      </c>
      <c r="B32" s="356" t="s">
        <v>70</v>
      </c>
    </row>
    <row r="33" spans="1:2" ht="24.95" customHeight="1">
      <c r="A33" s="355" t="s">
        <v>113</v>
      </c>
      <c r="B33" s="356" t="s">
        <v>112</v>
      </c>
    </row>
    <row r="34" spans="1:2" ht="39.950000000000003" customHeight="1">
      <c r="A34" s="355" t="s">
        <v>194</v>
      </c>
      <c r="B34" s="354" t="s">
        <v>195</v>
      </c>
    </row>
    <row r="35" spans="1:2" ht="24.95" customHeight="1">
      <c r="A35" s="355" t="s">
        <v>71</v>
      </c>
      <c r="B35" s="356" t="s">
        <v>72</v>
      </c>
    </row>
    <row r="36" spans="1:2" ht="24.95" customHeight="1">
      <c r="A36" s="355" t="s">
        <v>73</v>
      </c>
      <c r="B36" s="356" t="s">
        <v>74</v>
      </c>
    </row>
    <row r="37" spans="1:2" ht="24.95" customHeight="1">
      <c r="A37" s="355" t="s">
        <v>196</v>
      </c>
      <c r="B37" s="359" t="s">
        <v>197</v>
      </c>
    </row>
    <row r="38" spans="1:2" ht="24.95" customHeight="1">
      <c r="A38" s="355" t="s">
        <v>5</v>
      </c>
      <c r="B38" s="356" t="s">
        <v>75</v>
      </c>
    </row>
    <row r="39" spans="1:2" ht="24.95" customHeight="1">
      <c r="A39" s="355" t="s">
        <v>46</v>
      </c>
      <c r="B39" s="359" t="s">
        <v>117</v>
      </c>
    </row>
    <row r="40" spans="1:2" ht="24.95" customHeight="1">
      <c r="A40" s="355" t="s">
        <v>376</v>
      </c>
      <c r="B40" s="359" t="s">
        <v>377</v>
      </c>
    </row>
    <row r="41" spans="1:2" ht="24.95" customHeight="1">
      <c r="A41" s="355" t="s">
        <v>273</v>
      </c>
      <c r="B41" s="356" t="s">
        <v>269</v>
      </c>
    </row>
    <row r="42" spans="1:2" ht="24.95" customHeight="1">
      <c r="A42" s="355" t="s">
        <v>4</v>
      </c>
      <c r="B42" s="356" t="s">
        <v>76</v>
      </c>
    </row>
    <row r="43" spans="1:2" ht="24.95" customHeight="1">
      <c r="A43" s="355" t="s">
        <v>77</v>
      </c>
      <c r="B43" s="356" t="s">
        <v>78</v>
      </c>
    </row>
    <row r="44" spans="1:2" ht="24.95" customHeight="1">
      <c r="A44" s="355" t="s">
        <v>79</v>
      </c>
      <c r="B44" s="356" t="s">
        <v>80</v>
      </c>
    </row>
    <row r="45" spans="1:2" ht="24.95" customHeight="1">
      <c r="A45" s="355" t="s">
        <v>45</v>
      </c>
      <c r="B45" s="356" t="s">
        <v>143</v>
      </c>
    </row>
    <row r="46" spans="1:2" ht="24.95" customHeight="1">
      <c r="A46" s="355" t="s">
        <v>165</v>
      </c>
      <c r="B46" s="359" t="s">
        <v>166</v>
      </c>
    </row>
    <row r="47" spans="1:2" ht="24.95" customHeight="1">
      <c r="A47" s="355" t="s">
        <v>81</v>
      </c>
      <c r="B47" s="356" t="s">
        <v>82</v>
      </c>
    </row>
  </sheetData>
  <sortState ref="A3:B3">
    <sortCondition ref="A2"/>
  </sortState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List42"/>
  <dimension ref="A1:Q67"/>
  <sheetViews>
    <sheetView showGridLines="0" zoomScaleNormal="100" zoomScaleSheetLayoutView="100" workbookViewId="0">
      <selection sqref="A1:M1"/>
    </sheetView>
  </sheetViews>
  <sheetFormatPr defaultColWidth="9.140625" defaultRowHeight="12.75"/>
  <cols>
    <col min="1" max="1" width="21.7109375" style="1086" customWidth="1"/>
    <col min="2" max="13" width="9.7109375" style="1086" customWidth="1"/>
    <col min="14" max="14" width="10.140625" style="1086" bestFit="1" customWidth="1"/>
    <col min="15" max="16384" width="9.140625" style="1086"/>
  </cols>
  <sheetData>
    <row r="1" spans="1:17" ht="18" customHeight="1">
      <c r="A1" s="1571" t="s">
        <v>468</v>
      </c>
      <c r="B1" s="1571"/>
      <c r="C1" s="1571"/>
      <c r="D1" s="1571"/>
      <c r="E1" s="1571"/>
      <c r="F1" s="1571"/>
      <c r="G1" s="1571"/>
      <c r="H1" s="1571"/>
      <c r="I1" s="1571"/>
      <c r="J1" s="1571"/>
      <c r="K1" s="1571"/>
      <c r="L1" s="1571"/>
      <c r="M1" s="1571"/>
    </row>
    <row r="2" spans="1:17" ht="5.0999999999999996" customHeight="1">
      <c r="A2" s="1222"/>
      <c r="B2" s="1222"/>
      <c r="C2" s="1222"/>
      <c r="D2" s="1222"/>
      <c r="E2" s="1222"/>
      <c r="F2" s="1222"/>
      <c r="G2" s="1222"/>
      <c r="H2" s="1222"/>
      <c r="I2" s="1222"/>
      <c r="J2" s="1222"/>
      <c r="K2" s="1222"/>
      <c r="L2" s="1222"/>
      <c r="M2" s="1222"/>
    </row>
    <row r="3" spans="1:17" ht="14.25" customHeight="1">
      <c r="A3" s="1799" t="s">
        <v>554</v>
      </c>
      <c r="B3" s="1862"/>
      <c r="C3" s="1862"/>
      <c r="D3" s="1862"/>
      <c r="E3" s="1862"/>
      <c r="F3" s="1862"/>
      <c r="G3" s="1862"/>
      <c r="H3" s="1862"/>
      <c r="I3" s="1862"/>
      <c r="J3" s="1862"/>
      <c r="K3" s="1862"/>
      <c r="L3" s="1862"/>
      <c r="M3" s="1800"/>
    </row>
    <row r="4" spans="1:17" ht="15" customHeight="1">
      <c r="A4" s="1492"/>
      <c r="B4" s="1874" t="s">
        <v>140</v>
      </c>
      <c r="C4" s="1864"/>
      <c r="D4" s="1865"/>
      <c r="E4" s="1874" t="s">
        <v>141</v>
      </c>
      <c r="F4" s="1864"/>
      <c r="G4" s="1865"/>
      <c r="H4" s="1874" t="s">
        <v>142</v>
      </c>
      <c r="I4" s="1864"/>
      <c r="J4" s="1864"/>
      <c r="K4" s="1863" t="s">
        <v>8</v>
      </c>
      <c r="L4" s="1864"/>
      <c r="M4" s="1865"/>
    </row>
    <row r="5" spans="1:17" ht="27.75" customHeight="1">
      <c r="A5" s="1493" t="s">
        <v>278</v>
      </c>
      <c r="B5" s="68" t="s">
        <v>232</v>
      </c>
      <c r="C5" s="68" t="s">
        <v>237</v>
      </c>
      <c r="D5" s="68" t="s">
        <v>233</v>
      </c>
      <c r="E5" s="68" t="s">
        <v>232</v>
      </c>
      <c r="F5" s="68" t="s">
        <v>237</v>
      </c>
      <c r="G5" s="68" t="s">
        <v>233</v>
      </c>
      <c r="H5" s="68" t="s">
        <v>232</v>
      </c>
      <c r="I5" s="68" t="s">
        <v>237</v>
      </c>
      <c r="J5" s="245" t="s">
        <v>233</v>
      </c>
      <c r="K5" s="247" t="s">
        <v>232</v>
      </c>
      <c r="L5" s="68" t="s">
        <v>237</v>
      </c>
      <c r="M5" s="68" t="s">
        <v>233</v>
      </c>
    </row>
    <row r="6" spans="1:17" ht="9.9499999999999993" customHeight="1">
      <c r="A6" s="1223"/>
      <c r="B6" s="1224"/>
      <c r="C6" s="1224"/>
      <c r="D6" s="1224"/>
      <c r="E6" s="1224"/>
      <c r="F6" s="1224"/>
      <c r="G6" s="1224"/>
      <c r="H6" s="1224"/>
      <c r="I6" s="1224"/>
      <c r="J6" s="1224"/>
      <c r="K6" s="1224"/>
      <c r="L6" s="1224"/>
      <c r="M6" s="1224"/>
    </row>
    <row r="7" spans="1:17" ht="12.95" customHeight="1">
      <c r="A7" s="1483">
        <v>2011</v>
      </c>
      <c r="B7" s="1091">
        <v>16602863.91</v>
      </c>
      <c r="C7" s="1091"/>
      <c r="D7" s="1091"/>
      <c r="E7" s="1091">
        <v>36888605.420000002</v>
      </c>
      <c r="F7" s="1091"/>
      <c r="G7" s="1091"/>
      <c r="H7" s="1091">
        <v>11178231.649999999</v>
      </c>
      <c r="I7" s="1091"/>
      <c r="J7" s="1488"/>
      <c r="K7" s="1093">
        <v>64669700.979999997</v>
      </c>
      <c r="L7" s="1091"/>
      <c r="M7" s="1091"/>
      <c r="N7" s="1215"/>
      <c r="O7" s="1085"/>
    </row>
    <row r="8" spans="1:17" ht="12.95" customHeight="1">
      <c r="A8" s="1481">
        <v>2012</v>
      </c>
      <c r="B8" s="1220">
        <v>16838894.136511609</v>
      </c>
      <c r="C8" s="1220"/>
      <c r="D8" s="1220"/>
      <c r="E8" s="1220">
        <v>37391971.775823943</v>
      </c>
      <c r="F8" s="1220"/>
      <c r="G8" s="1220"/>
      <c r="H8" s="1220">
        <v>10860555.799237831</v>
      </c>
      <c r="I8" s="1220"/>
      <c r="J8" s="1092"/>
      <c r="K8" s="1221">
        <v>65091421.711573385</v>
      </c>
      <c r="L8" s="1220"/>
      <c r="M8" s="1220"/>
      <c r="N8" s="1215"/>
      <c r="O8" s="1085"/>
      <c r="P8" s="1085"/>
    </row>
    <row r="9" spans="1:17" ht="12.95" customHeight="1">
      <c r="A9" s="1481">
        <v>2013</v>
      </c>
      <c r="B9" s="1220">
        <v>16831714.462801352</v>
      </c>
      <c r="C9" s="1220"/>
      <c r="D9" s="1220"/>
      <c r="E9" s="1220">
        <v>37543410.810900904</v>
      </c>
      <c r="F9" s="1220"/>
      <c r="G9" s="1220"/>
      <c r="H9" s="1220">
        <v>10790539.684099348</v>
      </c>
      <c r="I9" s="1220"/>
      <c r="J9" s="1092"/>
      <c r="K9" s="1221">
        <v>65165664.957801603</v>
      </c>
      <c r="L9" s="1220"/>
      <c r="M9" s="1220"/>
      <c r="N9" s="1215"/>
      <c r="O9" s="1085"/>
    </row>
    <row r="10" spans="1:17" ht="12.95" customHeight="1">
      <c r="A10" s="1481">
        <v>2014</v>
      </c>
      <c r="B10" s="1220">
        <v>16807523.505418755</v>
      </c>
      <c r="C10" s="1220"/>
      <c r="D10" s="1220"/>
      <c r="E10" s="1220">
        <v>37728764.811451212</v>
      </c>
      <c r="F10" s="1220"/>
      <c r="G10" s="1220"/>
      <c r="H10" s="1220">
        <v>10698842.068891717</v>
      </c>
      <c r="I10" s="1220"/>
      <c r="J10" s="1092"/>
      <c r="K10" s="1221">
        <v>65235130.385761686</v>
      </c>
      <c r="L10" s="1220"/>
      <c r="M10" s="1220"/>
      <c r="N10" s="1215"/>
      <c r="O10" s="1085"/>
    </row>
    <row r="11" spans="1:17" ht="12.95" customHeight="1">
      <c r="A11" s="1481">
        <v>2015</v>
      </c>
      <c r="B11" s="1220">
        <v>16720049.993142527</v>
      </c>
      <c r="C11" s="1220"/>
      <c r="D11" s="1220"/>
      <c r="E11" s="1220">
        <v>37898355.593209505</v>
      </c>
      <c r="F11" s="1220"/>
      <c r="G11" s="1220"/>
      <c r="H11" s="1220">
        <v>10576570.557888553</v>
      </c>
      <c r="I11" s="1220"/>
      <c r="J11" s="1092"/>
      <c r="K11" s="1221">
        <v>65194976.144240588</v>
      </c>
      <c r="L11" s="1220"/>
      <c r="M11" s="1220"/>
      <c r="N11" s="1215"/>
      <c r="O11" s="1085"/>
    </row>
    <row r="12" spans="1:17" ht="12.95" customHeight="1">
      <c r="A12" s="1481">
        <v>2016</v>
      </c>
      <c r="B12" s="1225">
        <v>16699993.536903655</v>
      </c>
      <c r="C12" s="1225"/>
      <c r="D12" s="1225"/>
      <c r="E12" s="1225">
        <v>38011667.967227913</v>
      </c>
      <c r="F12" s="1225"/>
      <c r="G12" s="1225"/>
      <c r="H12" s="1225">
        <v>10453714.422499027</v>
      </c>
      <c r="I12" s="1225"/>
      <c r="J12" s="1226"/>
      <c r="K12" s="1221">
        <v>65165375.926630601</v>
      </c>
      <c r="L12" s="1225"/>
      <c r="M12" s="1225"/>
      <c r="N12" s="1215"/>
      <c r="O12" s="1085"/>
    </row>
    <row r="13" spans="1:17" ht="12.95" customHeight="1">
      <c r="A13" s="1481">
        <v>2017</v>
      </c>
      <c r="B13" s="1227">
        <v>16722405.392079284</v>
      </c>
      <c r="C13" s="1227">
        <v>79</v>
      </c>
      <c r="D13" s="1227">
        <v>16722484.392079284</v>
      </c>
      <c r="E13" s="1227">
        <v>38851135.656960443</v>
      </c>
      <c r="F13" s="1227">
        <v>8726837.994960757</v>
      </c>
      <c r="G13" s="1227">
        <v>47577973.651921198</v>
      </c>
      <c r="H13" s="1227">
        <v>10364267.257608434</v>
      </c>
      <c r="I13" s="1227">
        <v>3880583.5284617334</v>
      </c>
      <c r="J13" s="1228">
        <v>14244850.786070168</v>
      </c>
      <c r="K13" s="1221">
        <v>65937808.306648165</v>
      </c>
      <c r="L13" s="1227">
        <v>12607500.523422491</v>
      </c>
      <c r="M13" s="1227">
        <v>78545308.830070645</v>
      </c>
      <c r="N13" s="1215"/>
      <c r="O13" s="1085"/>
    </row>
    <row r="14" spans="1:17" ht="12.95" customHeight="1">
      <c r="A14" s="1481">
        <v>2018</v>
      </c>
      <c r="B14" s="1220">
        <v>16681332.086799998</v>
      </c>
      <c r="C14" s="1220">
        <v>96.300000000745058</v>
      </c>
      <c r="D14" s="1220">
        <v>16681428.386799999</v>
      </c>
      <c r="E14" s="1220">
        <v>39074207.551400006</v>
      </c>
      <c r="F14" s="1220">
        <v>8811660.4544000067</v>
      </c>
      <c r="G14" s="1220">
        <v>47885868.005800009</v>
      </c>
      <c r="H14" s="1220">
        <v>10221258.061199998</v>
      </c>
      <c r="I14" s="1220">
        <v>3816695.1144999987</v>
      </c>
      <c r="J14" s="1092">
        <v>14037953.175699998</v>
      </c>
      <c r="K14" s="1221">
        <v>65976797.699399993</v>
      </c>
      <c r="L14" s="1220">
        <v>12628451.868900005</v>
      </c>
      <c r="M14" s="1220">
        <v>78605249.568299994</v>
      </c>
      <c r="N14" s="1215"/>
      <c r="O14" s="1085"/>
    </row>
    <row r="15" spans="1:17" ht="12.95" customHeight="1">
      <c r="A15" s="1481">
        <v>2019</v>
      </c>
      <c r="B15" s="1225">
        <v>16658361.65712033</v>
      </c>
      <c r="C15" s="1225">
        <v>77.081779671832919</v>
      </c>
      <c r="D15" s="1225">
        <v>16658438.738900002</v>
      </c>
      <c r="E15" s="1225">
        <v>39278310.544300012</v>
      </c>
      <c r="F15" s="1225">
        <v>8904050.1808999926</v>
      </c>
      <c r="G15" s="1225">
        <v>48182360.725200005</v>
      </c>
      <c r="H15" s="1225">
        <v>10056071.100411482</v>
      </c>
      <c r="I15" s="1225">
        <v>3746130.7108239792</v>
      </c>
      <c r="J15" s="1226">
        <v>13802201.811235461</v>
      </c>
      <c r="K15" s="1229">
        <v>65992743.301831827</v>
      </c>
      <c r="L15" s="1225">
        <v>12650257.973503644</v>
      </c>
      <c r="M15" s="1225">
        <v>78643001.275335461</v>
      </c>
      <c r="N15" s="1215"/>
      <c r="O15" s="1085"/>
      <c r="P15" s="1085"/>
      <c r="Q15" s="1085"/>
    </row>
    <row r="16" spans="1:17" ht="12.95" customHeight="1">
      <c r="A16" s="1482">
        <v>2020</v>
      </c>
      <c r="B16" s="1106">
        <f>'9.4'!C25</f>
        <v>16784981.769548327</v>
      </c>
      <c r="C16" s="1106">
        <f>'9.4'!D25</f>
        <v>83.619856165722013</v>
      </c>
      <c r="D16" s="1106">
        <f>'9.4'!E25</f>
        <v>16785065.389404491</v>
      </c>
      <c r="E16" s="1106">
        <f>'9.4'!F25</f>
        <v>39445588.62154641</v>
      </c>
      <c r="F16" s="1106">
        <f>'9.4'!G25</f>
        <v>9004407.8408535682</v>
      </c>
      <c r="G16" s="1106">
        <f>'9.4'!H25</f>
        <v>48449996.462399982</v>
      </c>
      <c r="H16" s="1106">
        <f>'9.4'!I25</f>
        <v>9900703.1254069638</v>
      </c>
      <c r="I16" s="1106">
        <f>'9.4'!J25</f>
        <v>3683871.8141930327</v>
      </c>
      <c r="J16" s="1107">
        <f>'9.4'!K25</f>
        <v>13584574.939599996</v>
      </c>
      <c r="K16" s="1108">
        <f>'9.4'!L25</f>
        <v>66131273.51650171</v>
      </c>
      <c r="L16" s="1106">
        <f>'9.4'!M25</f>
        <v>12688363.274902767</v>
      </c>
      <c r="M16" s="1106">
        <f>'9.4'!N25</f>
        <v>78819636.791404471</v>
      </c>
      <c r="N16" s="1215"/>
      <c r="O16" s="1085"/>
      <c r="P16" s="1085"/>
      <c r="Q16" s="1085"/>
    </row>
    <row r="17" spans="1:17" ht="12.95" customHeight="1">
      <c r="A17" s="1217"/>
      <c r="B17" s="1120"/>
      <c r="C17" s="1120"/>
      <c r="D17" s="1120"/>
      <c r="E17" s="1120"/>
      <c r="F17" s="1120"/>
      <c r="G17" s="1120"/>
      <c r="H17" s="1120"/>
      <c r="I17" s="1120"/>
      <c r="J17" s="1120"/>
      <c r="K17" s="1120"/>
      <c r="L17" s="1120"/>
      <c r="M17" s="1120"/>
      <c r="N17" s="1215"/>
      <c r="O17" s="1085"/>
    </row>
    <row r="18" spans="1:17" ht="12.95" customHeight="1">
      <c r="A18" s="16"/>
      <c r="B18" s="1092"/>
      <c r="C18" s="1092"/>
      <c r="D18" s="1092"/>
      <c r="E18" s="1092"/>
      <c r="F18" s="1092"/>
      <c r="G18" s="1092"/>
      <c r="H18" s="1092"/>
      <c r="I18" s="1092"/>
      <c r="J18" s="1092"/>
      <c r="K18" s="1092"/>
      <c r="L18" s="1092"/>
      <c r="M18" s="1092"/>
      <c r="N18" s="1215"/>
      <c r="O18" s="1085"/>
    </row>
    <row r="19" spans="1:17" ht="12.95" customHeight="1">
      <c r="A19" s="1879" t="s">
        <v>555</v>
      </c>
      <c r="B19" s="1879"/>
      <c r="C19" s="1879"/>
      <c r="D19" s="1879"/>
      <c r="E19" s="1879"/>
      <c r="F19" s="1879"/>
      <c r="G19" s="1879"/>
      <c r="H19" s="1879"/>
      <c r="I19" s="1879"/>
      <c r="J19" s="1879"/>
      <c r="K19" s="1879"/>
      <c r="L19" s="1879"/>
      <c r="M19" s="1879"/>
      <c r="N19" s="1215"/>
      <c r="O19" s="1085"/>
    </row>
    <row r="20" spans="1:17" ht="12.95" customHeight="1">
      <c r="A20" s="1217"/>
      <c r="B20" s="1089"/>
      <c r="C20" s="1089"/>
      <c r="D20" s="1089"/>
      <c r="E20" s="1089"/>
      <c r="F20" s="1089"/>
      <c r="G20" s="1089"/>
      <c r="H20" s="1089"/>
      <c r="I20" s="1089"/>
      <c r="J20" s="1089"/>
      <c r="K20" s="1089"/>
      <c r="L20" s="1089"/>
      <c r="M20" s="1089"/>
      <c r="N20" s="1215"/>
      <c r="O20" s="1085"/>
    </row>
    <row r="21" spans="1:17" ht="12.95" customHeight="1">
      <c r="A21" s="1217"/>
      <c r="B21" s="1120"/>
      <c r="C21" s="1120"/>
      <c r="D21" s="1120"/>
      <c r="E21" s="1120"/>
      <c r="F21" s="1120"/>
      <c r="G21" s="1120"/>
      <c r="H21" s="1120"/>
      <c r="I21" s="1120"/>
      <c r="J21" s="1120"/>
      <c r="K21" s="1120"/>
      <c r="L21" s="1120"/>
      <c r="M21" s="1120"/>
      <c r="N21" s="1215"/>
      <c r="O21" s="1085"/>
    </row>
    <row r="22" spans="1:17" ht="12.95" customHeight="1">
      <c r="A22" s="1089"/>
      <c r="B22" s="1092"/>
      <c r="C22" s="1092"/>
      <c r="D22" s="1092"/>
      <c r="E22" s="1092"/>
      <c r="F22" s="1092"/>
      <c r="G22" s="1092"/>
      <c r="H22" s="1092"/>
      <c r="I22" s="1092"/>
      <c r="J22" s="1092"/>
      <c r="K22" s="1092"/>
      <c r="L22" s="1092"/>
      <c r="M22" s="1092"/>
      <c r="N22" s="1215"/>
      <c r="O22" s="1085"/>
      <c r="P22" s="1085"/>
      <c r="Q22" s="1085"/>
    </row>
    <row r="23" spans="1:17" ht="12.95" customHeight="1">
      <c r="A23" s="1089"/>
      <c r="B23" s="1092"/>
      <c r="C23" s="1092"/>
      <c r="D23" s="1092"/>
      <c r="E23" s="1092"/>
      <c r="F23" s="1092"/>
      <c r="G23" s="1092"/>
      <c r="H23" s="1092"/>
      <c r="I23" s="1092"/>
      <c r="J23" s="1092"/>
      <c r="K23" s="1092"/>
      <c r="L23" s="1092"/>
      <c r="M23" s="1092"/>
      <c r="N23" s="1215"/>
      <c r="O23" s="1085"/>
      <c r="P23" s="1085"/>
      <c r="Q23" s="1085"/>
    </row>
    <row r="24" spans="1:17" ht="12.95" customHeight="1">
      <c r="A24" s="16"/>
      <c r="B24" s="1230"/>
      <c r="C24" s="1230"/>
      <c r="D24" s="1230"/>
      <c r="E24" s="1092"/>
      <c r="F24" s="1092"/>
      <c r="G24" s="1092"/>
      <c r="H24" s="1092"/>
      <c r="I24" s="1092"/>
      <c r="J24" s="1092"/>
      <c r="K24" s="1092"/>
      <c r="L24" s="1092"/>
      <c r="M24" s="1092"/>
      <c r="N24" s="1215"/>
      <c r="O24" s="1085"/>
      <c r="P24" s="1085"/>
      <c r="Q24" s="1085"/>
    </row>
    <row r="25" spans="1:17" ht="10.5" customHeight="1">
      <c r="A25" s="16"/>
      <c r="B25" s="16"/>
      <c r="C25" s="16"/>
      <c r="D25" s="16" t="str">
        <f>B4</f>
        <v xml:space="preserve">VTL </v>
      </c>
      <c r="E25" s="16" t="str">
        <f>E4</f>
        <v xml:space="preserve">STL </v>
      </c>
      <c r="F25" s="16" t="str">
        <f>H4</f>
        <v xml:space="preserve">NTL </v>
      </c>
      <c r="G25" s="16"/>
      <c r="H25" s="16"/>
      <c r="I25" s="16"/>
      <c r="J25" s="16"/>
      <c r="K25" s="16"/>
      <c r="L25" s="16"/>
      <c r="M25" s="16"/>
      <c r="N25" s="1215"/>
      <c r="O25" s="1085"/>
      <c r="P25" s="1085"/>
      <c r="Q25" s="1085"/>
    </row>
    <row r="26" spans="1:17">
      <c r="A26" s="16"/>
      <c r="B26" s="16"/>
      <c r="C26" s="16">
        <f>A7</f>
        <v>2011</v>
      </c>
      <c r="D26" s="1231">
        <f>B7</f>
        <v>16602863.91</v>
      </c>
      <c r="E26" s="1231">
        <f>E7</f>
        <v>36888605.420000002</v>
      </c>
      <c r="F26" s="1231">
        <f>H7</f>
        <v>11178231.649999999</v>
      </c>
      <c r="G26" s="16"/>
      <c r="H26" s="16"/>
      <c r="I26" s="16"/>
      <c r="J26" s="16"/>
      <c r="K26" s="16"/>
      <c r="L26" s="16"/>
      <c r="M26" s="16"/>
      <c r="O26" s="1085"/>
      <c r="P26" s="1085"/>
      <c r="Q26" s="1085"/>
    </row>
    <row r="27" spans="1:17">
      <c r="C27" s="16">
        <f t="shared" ref="C27:C35" si="0">A8</f>
        <v>2012</v>
      </c>
      <c r="D27" s="1231">
        <f t="shared" ref="D27:D35" si="1">B8</f>
        <v>16838894.136511609</v>
      </c>
      <c r="E27" s="1231">
        <f t="shared" ref="E27:E35" si="2">E8</f>
        <v>37391971.775823943</v>
      </c>
      <c r="F27" s="1231">
        <f t="shared" ref="F27:F35" si="3">H8</f>
        <v>10860555.799237831</v>
      </c>
    </row>
    <row r="28" spans="1:17">
      <c r="C28" s="16">
        <f t="shared" si="0"/>
        <v>2013</v>
      </c>
      <c r="D28" s="1231">
        <f t="shared" si="1"/>
        <v>16831714.462801352</v>
      </c>
      <c r="E28" s="1231">
        <f t="shared" si="2"/>
        <v>37543410.810900904</v>
      </c>
      <c r="F28" s="1231">
        <f t="shared" si="3"/>
        <v>10790539.684099348</v>
      </c>
    </row>
    <row r="29" spans="1:17">
      <c r="C29" s="16">
        <f t="shared" si="0"/>
        <v>2014</v>
      </c>
      <c r="D29" s="1231">
        <f t="shared" si="1"/>
        <v>16807523.505418755</v>
      </c>
      <c r="E29" s="1231">
        <f t="shared" si="2"/>
        <v>37728764.811451212</v>
      </c>
      <c r="F29" s="1231">
        <f t="shared" si="3"/>
        <v>10698842.068891717</v>
      </c>
    </row>
    <row r="30" spans="1:17">
      <c r="C30" s="16">
        <f t="shared" si="0"/>
        <v>2015</v>
      </c>
      <c r="D30" s="1231">
        <f t="shared" si="1"/>
        <v>16720049.993142527</v>
      </c>
      <c r="E30" s="1231">
        <f t="shared" si="2"/>
        <v>37898355.593209505</v>
      </c>
      <c r="F30" s="1231">
        <f t="shared" si="3"/>
        <v>10576570.557888553</v>
      </c>
    </row>
    <row r="31" spans="1:17">
      <c r="B31" s="1207"/>
      <c r="C31" s="16">
        <f t="shared" si="0"/>
        <v>2016</v>
      </c>
      <c r="D31" s="1231">
        <f t="shared" si="1"/>
        <v>16699993.536903655</v>
      </c>
      <c r="E31" s="1231">
        <f t="shared" si="2"/>
        <v>38011667.967227913</v>
      </c>
      <c r="F31" s="1231">
        <f t="shared" si="3"/>
        <v>10453714.422499027</v>
      </c>
      <c r="G31" s="1207"/>
      <c r="I31" s="1207"/>
      <c r="J31" s="1207"/>
      <c r="K31" s="1207"/>
      <c r="L31" s="1207"/>
    </row>
    <row r="32" spans="1:17">
      <c r="A32" s="1208"/>
      <c r="B32" s="1209"/>
      <c r="C32" s="16">
        <f t="shared" si="0"/>
        <v>2017</v>
      </c>
      <c r="D32" s="1231">
        <f t="shared" si="1"/>
        <v>16722405.392079284</v>
      </c>
      <c r="E32" s="1231">
        <f t="shared" si="2"/>
        <v>38851135.656960443</v>
      </c>
      <c r="F32" s="1231">
        <f t="shared" si="3"/>
        <v>10364267.257608434</v>
      </c>
      <c r="G32" s="1208"/>
      <c r="H32" s="1208"/>
      <c r="I32" s="1208"/>
      <c r="J32" s="1209"/>
      <c r="K32" s="1209"/>
      <c r="L32" s="1209"/>
      <c r="M32" s="1104"/>
    </row>
    <row r="33" spans="1:13">
      <c r="A33" s="1208"/>
      <c r="B33" s="1209"/>
      <c r="C33" s="16">
        <f t="shared" si="0"/>
        <v>2018</v>
      </c>
      <c r="D33" s="1231">
        <f t="shared" si="1"/>
        <v>16681332.086799998</v>
      </c>
      <c r="E33" s="1231">
        <f t="shared" si="2"/>
        <v>39074207.551400006</v>
      </c>
      <c r="F33" s="1231">
        <f t="shared" si="3"/>
        <v>10221258.061199998</v>
      </c>
      <c r="G33" s="1211"/>
      <c r="H33" s="1211"/>
      <c r="I33" s="1211"/>
      <c r="J33" s="1209"/>
      <c r="K33" s="1209"/>
      <c r="L33" s="1209"/>
      <c r="M33" s="1104"/>
    </row>
    <row r="34" spans="1:13">
      <c r="A34" s="1208"/>
      <c r="B34" s="1209"/>
      <c r="C34" s="16">
        <f t="shared" si="0"/>
        <v>2019</v>
      </c>
      <c r="D34" s="1231">
        <f t="shared" si="1"/>
        <v>16658361.65712033</v>
      </c>
      <c r="E34" s="1231">
        <f t="shared" si="2"/>
        <v>39278310.544300012</v>
      </c>
      <c r="F34" s="1231">
        <f t="shared" si="3"/>
        <v>10056071.100411482</v>
      </c>
      <c r="G34" s="1209"/>
      <c r="I34" s="1209"/>
      <c r="J34" s="1209"/>
      <c r="K34" s="1209"/>
      <c r="L34" s="1209"/>
      <c r="M34" s="1104"/>
    </row>
    <row r="35" spans="1:13">
      <c r="A35" s="1208"/>
      <c r="B35" s="1209"/>
      <c r="C35" s="16">
        <f t="shared" si="0"/>
        <v>2020</v>
      </c>
      <c r="D35" s="1231">
        <f t="shared" si="1"/>
        <v>16784981.769548327</v>
      </c>
      <c r="E35" s="1231">
        <f t="shared" si="2"/>
        <v>39445588.62154641</v>
      </c>
      <c r="F35" s="1231">
        <f t="shared" si="3"/>
        <v>9900703.1254069638</v>
      </c>
      <c r="G35" s="1209"/>
      <c r="I35" s="1209"/>
      <c r="J35" s="1209"/>
      <c r="K35" s="1209"/>
      <c r="L35" s="1209"/>
      <c r="M35" s="1104"/>
    </row>
    <row r="36" spans="1:13">
      <c r="A36" s="1208"/>
      <c r="B36" s="1209"/>
      <c r="C36" s="1209"/>
      <c r="D36" s="1209"/>
      <c r="E36" s="1210"/>
      <c r="F36" s="1209"/>
      <c r="G36" s="1209"/>
      <c r="I36" s="1209"/>
      <c r="J36" s="1209"/>
      <c r="K36" s="1209"/>
      <c r="L36" s="1209"/>
      <c r="M36" s="1104"/>
    </row>
    <row r="37" spans="1:13">
      <c r="A37" s="1208"/>
      <c r="B37" s="1212"/>
      <c r="C37" s="1212"/>
      <c r="D37" s="1212"/>
      <c r="F37" s="1212"/>
      <c r="G37" s="1212"/>
      <c r="I37" s="1212"/>
      <c r="J37" s="1212"/>
      <c r="K37" s="1212"/>
      <c r="L37" s="1212"/>
      <c r="M37" s="1104"/>
    </row>
    <row r="38" spans="1:13">
      <c r="A38" s="1208"/>
    </row>
    <row r="39" spans="1:13">
      <c r="A39" s="1208"/>
    </row>
    <row r="43" spans="1:13">
      <c r="F43" s="1085"/>
      <c r="G43" s="1085"/>
      <c r="H43" s="1085"/>
      <c r="I43" s="1085"/>
    </row>
    <row r="52" spans="1:13">
      <c r="A52" s="1208"/>
      <c r="C52" s="1208"/>
      <c r="D52" s="1208"/>
      <c r="F52" s="1208"/>
      <c r="G52" s="1208"/>
      <c r="I52" s="1208"/>
      <c r="J52" s="1208"/>
      <c r="K52" s="1208"/>
      <c r="L52" s="1208"/>
    </row>
    <row r="53" spans="1:13">
      <c r="A53" s="1208"/>
      <c r="C53" s="1211"/>
      <c r="D53" s="1211"/>
      <c r="F53" s="1211"/>
      <c r="G53" s="1211"/>
      <c r="I53" s="1211"/>
      <c r="J53" s="1211"/>
      <c r="K53" s="1211"/>
      <c r="L53" s="1211"/>
    </row>
    <row r="54" spans="1:13">
      <c r="M54" s="1213"/>
    </row>
    <row r="67" spans="1:1">
      <c r="A67" s="1214"/>
    </row>
  </sheetData>
  <mergeCells count="7">
    <mergeCell ref="A1:M1"/>
    <mergeCell ref="A3:M3"/>
    <mergeCell ref="A19:M19"/>
    <mergeCell ref="B4:D4"/>
    <mergeCell ref="E4:G4"/>
    <mergeCell ref="H4:J4"/>
    <mergeCell ref="K4:M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List43"/>
  <dimension ref="A1:AH69"/>
  <sheetViews>
    <sheetView showGridLines="0" zoomScaleNormal="100" zoomScaleSheetLayoutView="100" workbookViewId="0">
      <selection sqref="A1:U1"/>
    </sheetView>
  </sheetViews>
  <sheetFormatPr defaultColWidth="9.140625" defaultRowHeight="15"/>
  <cols>
    <col min="1" max="1" width="9" style="1263" customWidth="1"/>
    <col min="2" max="21" width="6.7109375" style="1234" customWidth="1"/>
    <col min="22" max="22" width="9.140625" style="1234"/>
    <col min="23" max="23" width="9.85546875" style="1234" bestFit="1" customWidth="1"/>
    <col min="24" max="32" width="9.140625" style="1234"/>
    <col min="33" max="33" width="9.85546875" style="1234" bestFit="1" customWidth="1"/>
    <col min="34" max="16384" width="9.140625" style="1234"/>
  </cols>
  <sheetData>
    <row r="1" spans="1:25" ht="18" customHeight="1">
      <c r="A1" s="1894" t="s">
        <v>562</v>
      </c>
      <c r="B1" s="1894"/>
      <c r="C1" s="1894"/>
      <c r="D1" s="1894"/>
      <c r="E1" s="1894"/>
      <c r="F1" s="1894"/>
      <c r="G1" s="1894"/>
      <c r="H1" s="1894"/>
      <c r="I1" s="1894"/>
      <c r="J1" s="1894"/>
      <c r="K1" s="1894"/>
      <c r="L1" s="1894"/>
      <c r="M1" s="1894"/>
      <c r="N1" s="1894"/>
      <c r="O1" s="1894"/>
      <c r="P1" s="1894"/>
      <c r="Q1" s="1894"/>
      <c r="R1" s="1894"/>
      <c r="S1" s="1894"/>
      <c r="T1" s="1894"/>
      <c r="U1" s="1894"/>
    </row>
    <row r="2" spans="1:25" ht="5.0999999999999996" customHeight="1">
      <c r="A2" s="1264"/>
      <c r="B2" s="1884"/>
      <c r="C2" s="1884"/>
      <c r="D2" s="1884"/>
      <c r="E2" s="1884"/>
      <c r="F2" s="1884"/>
      <c r="G2" s="1884"/>
      <c r="H2" s="1884"/>
      <c r="I2" s="1884"/>
      <c r="J2" s="1884"/>
      <c r="K2" s="1884"/>
      <c r="L2" s="1884"/>
      <c r="M2" s="1884"/>
      <c r="N2" s="1884"/>
      <c r="O2" s="1884"/>
      <c r="P2" s="1265"/>
      <c r="Q2" s="1265"/>
    </row>
    <row r="3" spans="1:25" ht="12.95" customHeight="1">
      <c r="A3" s="1881" t="s">
        <v>561</v>
      </c>
      <c r="B3" s="1885">
        <v>2011</v>
      </c>
      <c r="C3" s="1886"/>
      <c r="D3" s="1885">
        <v>2012</v>
      </c>
      <c r="E3" s="1886"/>
      <c r="F3" s="1885">
        <v>2013</v>
      </c>
      <c r="G3" s="1886"/>
      <c r="H3" s="1885">
        <v>2014</v>
      </c>
      <c r="I3" s="1886"/>
      <c r="J3" s="1885">
        <v>2015</v>
      </c>
      <c r="K3" s="1886"/>
      <c r="L3" s="1885">
        <v>2016</v>
      </c>
      <c r="M3" s="1886"/>
      <c r="N3" s="1885">
        <v>2017</v>
      </c>
      <c r="O3" s="1886"/>
      <c r="P3" s="1885">
        <v>2018</v>
      </c>
      <c r="Q3" s="1886"/>
      <c r="R3" s="1885">
        <v>2019</v>
      </c>
      <c r="S3" s="1886"/>
      <c r="T3" s="1885">
        <v>2020</v>
      </c>
      <c r="U3" s="1886"/>
    </row>
    <row r="4" spans="1:25" ht="23.25" customHeight="1">
      <c r="A4" s="1882"/>
      <c r="B4" s="1494" t="s">
        <v>350</v>
      </c>
      <c r="C4" s="1887" t="s">
        <v>351</v>
      </c>
      <c r="D4" s="1494" t="s">
        <v>350</v>
      </c>
      <c r="E4" s="1887" t="s">
        <v>351</v>
      </c>
      <c r="F4" s="1494" t="s">
        <v>350</v>
      </c>
      <c r="G4" s="1887" t="s">
        <v>351</v>
      </c>
      <c r="H4" s="1494" t="s">
        <v>350</v>
      </c>
      <c r="I4" s="1887" t="s">
        <v>351</v>
      </c>
      <c r="J4" s="1494" t="s">
        <v>350</v>
      </c>
      <c r="K4" s="1887" t="s">
        <v>351</v>
      </c>
      <c r="L4" s="1494" t="s">
        <v>350</v>
      </c>
      <c r="M4" s="1887" t="s">
        <v>351</v>
      </c>
      <c r="N4" s="1494" t="s">
        <v>350</v>
      </c>
      <c r="O4" s="1887" t="s">
        <v>351</v>
      </c>
      <c r="P4" s="1494" t="s">
        <v>350</v>
      </c>
      <c r="Q4" s="1887" t="s">
        <v>351</v>
      </c>
      <c r="R4" s="1494" t="s">
        <v>350</v>
      </c>
      <c r="S4" s="1887" t="s">
        <v>351</v>
      </c>
      <c r="T4" s="1494" t="s">
        <v>350</v>
      </c>
      <c r="U4" s="1887" t="s">
        <v>351</v>
      </c>
    </row>
    <row r="5" spans="1:25" ht="12" customHeight="1">
      <c r="A5" s="1883"/>
      <c r="B5" s="1495" t="s">
        <v>3</v>
      </c>
      <c r="C5" s="1888"/>
      <c r="D5" s="1495" t="s">
        <v>3</v>
      </c>
      <c r="E5" s="1888"/>
      <c r="F5" s="1495" t="s">
        <v>3</v>
      </c>
      <c r="G5" s="1888"/>
      <c r="H5" s="1495" t="s">
        <v>3</v>
      </c>
      <c r="I5" s="1888"/>
      <c r="J5" s="1495" t="s">
        <v>3</v>
      </c>
      <c r="K5" s="1888"/>
      <c r="L5" s="1495" t="s">
        <v>3</v>
      </c>
      <c r="M5" s="1888"/>
      <c r="N5" s="1495" t="s">
        <v>3</v>
      </c>
      <c r="O5" s="1888"/>
      <c r="P5" s="1495" t="s">
        <v>3</v>
      </c>
      <c r="Q5" s="1888"/>
      <c r="R5" s="1495" t="s">
        <v>3</v>
      </c>
      <c r="S5" s="1888"/>
      <c r="T5" s="1495" t="s">
        <v>3</v>
      </c>
      <c r="U5" s="1888"/>
    </row>
    <row r="6" spans="1:25" ht="18" customHeight="1">
      <c r="A6" s="1505" t="s">
        <v>371</v>
      </c>
      <c r="B6" s="1506"/>
      <c r="C6" s="1507"/>
      <c r="D6" s="1506"/>
      <c r="E6" s="1507"/>
      <c r="F6" s="1506"/>
      <c r="G6" s="1507"/>
      <c r="H6" s="1506"/>
      <c r="I6" s="1507"/>
      <c r="J6" s="1506"/>
      <c r="K6" s="1507"/>
      <c r="L6" s="1506"/>
      <c r="M6" s="1507"/>
      <c r="N6" s="1506"/>
      <c r="O6" s="1507"/>
      <c r="P6" s="1506"/>
      <c r="Q6" s="1507"/>
      <c r="R6" s="1506"/>
      <c r="S6" s="1507"/>
      <c r="T6" s="1506"/>
      <c r="U6" s="1507"/>
    </row>
    <row r="7" spans="1:25" ht="18" customHeight="1">
      <c r="A7" s="1508" t="s">
        <v>559</v>
      </c>
      <c r="B7" s="1506">
        <v>186041.46348399992</v>
      </c>
      <c r="C7" s="1509">
        <v>7</v>
      </c>
      <c r="D7" s="1506">
        <v>153173.30000000002</v>
      </c>
      <c r="E7" s="1509">
        <v>7</v>
      </c>
      <c r="F7" s="1506">
        <v>1235892.3050000002</v>
      </c>
      <c r="G7" s="1509">
        <v>11</v>
      </c>
      <c r="H7" s="1506">
        <v>614378.23499999999</v>
      </c>
      <c r="I7" s="1509">
        <v>11</v>
      </c>
      <c r="J7" s="1506">
        <v>1412171.2330000002</v>
      </c>
      <c r="K7" s="1509">
        <v>11</v>
      </c>
      <c r="L7" s="1506">
        <v>3829947.8149450007</v>
      </c>
      <c r="M7" s="1509">
        <v>11</v>
      </c>
      <c r="N7" s="1506">
        <v>3649007.6605450003</v>
      </c>
      <c r="O7" s="1509">
        <v>11</v>
      </c>
      <c r="P7" s="1506">
        <v>3710170.4104180005</v>
      </c>
      <c r="Q7" s="1509">
        <v>11</v>
      </c>
      <c r="R7" s="1506">
        <v>7367738.2851669993</v>
      </c>
      <c r="S7" s="1509">
        <v>11</v>
      </c>
      <c r="T7" s="1506">
        <v>7260378.3049999969</v>
      </c>
      <c r="U7" s="1509">
        <v>11</v>
      </c>
    </row>
    <row r="8" spans="1:25" ht="18" customHeight="1">
      <c r="A8" s="1510" t="s">
        <v>560</v>
      </c>
      <c r="B8" s="1511">
        <v>24414754.37145</v>
      </c>
      <c r="C8" s="1512">
        <v>941</v>
      </c>
      <c r="D8" s="1511">
        <v>24367008.777959999</v>
      </c>
      <c r="E8" s="1512">
        <v>919</v>
      </c>
      <c r="F8" s="1511">
        <v>23981279.542849999</v>
      </c>
      <c r="G8" s="1512">
        <v>921</v>
      </c>
      <c r="H8" s="1511">
        <v>23351837.419780001</v>
      </c>
      <c r="I8" s="1512">
        <v>910</v>
      </c>
      <c r="J8" s="1511">
        <v>23514168.522999998</v>
      </c>
      <c r="K8" s="1512">
        <v>923</v>
      </c>
      <c r="L8" s="1511">
        <v>24135731.601999998</v>
      </c>
      <c r="M8" s="1512">
        <v>939</v>
      </c>
      <c r="N8" s="1511">
        <v>24867154.788480002</v>
      </c>
      <c r="O8" s="1512">
        <v>930</v>
      </c>
      <c r="P8" s="1511">
        <v>24322451.99884</v>
      </c>
      <c r="Q8" s="1512">
        <v>895</v>
      </c>
      <c r="R8" s="1511">
        <v>24313819.895509999</v>
      </c>
      <c r="S8" s="1512">
        <v>895</v>
      </c>
      <c r="T8" s="1511">
        <v>27042808.068560001</v>
      </c>
      <c r="U8" s="1512">
        <v>913</v>
      </c>
      <c r="W8" s="1249"/>
      <c r="X8" s="1249"/>
    </row>
    <row r="9" spans="1:25" ht="18" customHeight="1">
      <c r="A9" s="1513" t="s">
        <v>352</v>
      </c>
      <c r="B9" s="1514">
        <v>22517296.424119998</v>
      </c>
      <c r="C9" s="1515">
        <v>7791</v>
      </c>
      <c r="D9" s="1514">
        <v>22141992.024039999</v>
      </c>
      <c r="E9" s="1515">
        <v>7643</v>
      </c>
      <c r="F9" s="1514">
        <v>22116954.04852299</v>
      </c>
      <c r="G9" s="1515">
        <v>7679</v>
      </c>
      <c r="H9" s="1514">
        <v>20001095.84657</v>
      </c>
      <c r="I9" s="1515">
        <v>7509</v>
      </c>
      <c r="J9" s="1514">
        <v>20545342.838999998</v>
      </c>
      <c r="K9" s="1515">
        <v>7478</v>
      </c>
      <c r="L9" s="1514">
        <v>21717847.68</v>
      </c>
      <c r="M9" s="1515">
        <v>7470</v>
      </c>
      <c r="N9" s="1514">
        <v>22319576.266190004</v>
      </c>
      <c r="O9" s="1515">
        <v>7351</v>
      </c>
      <c r="P9" s="1514">
        <v>21797112.833300002</v>
      </c>
      <c r="Q9" s="1515">
        <v>7402</v>
      </c>
      <c r="R9" s="1514">
        <v>21697908.925349999</v>
      </c>
      <c r="S9" s="1515">
        <v>7329</v>
      </c>
      <c r="T9" s="1514">
        <v>20836310.185280003</v>
      </c>
      <c r="U9" s="1515">
        <v>7286</v>
      </c>
      <c r="W9" s="1249"/>
      <c r="X9" s="1249"/>
    </row>
    <row r="10" spans="1:25" ht="18" customHeight="1">
      <c r="A10" s="1516" t="s">
        <v>6</v>
      </c>
      <c r="B10" s="1511"/>
      <c r="C10" s="1517"/>
      <c r="D10" s="1511"/>
      <c r="E10" s="1517"/>
      <c r="F10" s="1511"/>
      <c r="G10" s="1517"/>
      <c r="H10" s="1511"/>
      <c r="I10" s="1517"/>
      <c r="J10" s="1511"/>
      <c r="K10" s="1517"/>
      <c r="L10" s="1511"/>
      <c r="M10" s="1517"/>
      <c r="N10" s="1511"/>
      <c r="O10" s="1517"/>
      <c r="P10" s="1511"/>
      <c r="Q10" s="1517"/>
      <c r="R10" s="1511"/>
      <c r="S10" s="1517"/>
      <c r="T10" s="1511"/>
      <c r="U10" s="1517"/>
      <c r="W10" s="1249"/>
      <c r="X10" s="1249"/>
    </row>
    <row r="11" spans="1:25" ht="18" customHeight="1">
      <c r="A11" s="1518" t="s">
        <v>353</v>
      </c>
      <c r="B11" s="1511">
        <v>11799.238782</v>
      </c>
      <c r="C11" s="1512">
        <v>19584</v>
      </c>
      <c r="D11" s="1511">
        <v>14115.269193</v>
      </c>
      <c r="E11" s="1512">
        <v>21210</v>
      </c>
      <c r="F11" s="1511">
        <v>11946.625000999997</v>
      </c>
      <c r="G11" s="1512">
        <v>19235</v>
      </c>
      <c r="H11" s="1511">
        <v>13103.893608337919</v>
      </c>
      <c r="I11" s="1512">
        <v>20683</v>
      </c>
      <c r="J11" s="1511">
        <v>14143.072</v>
      </c>
      <c r="K11" s="1512">
        <v>19468</v>
      </c>
      <c r="L11" s="1511">
        <v>12865.852051484051</v>
      </c>
      <c r="M11" s="1512">
        <v>18174</v>
      </c>
      <c r="N11" s="1511">
        <v>14207.550281356083</v>
      </c>
      <c r="O11" s="1512">
        <v>16847</v>
      </c>
      <c r="P11" s="1511">
        <v>12933.527387701784</v>
      </c>
      <c r="Q11" s="1512">
        <v>17783</v>
      </c>
      <c r="R11" s="1511">
        <v>13118.363922292201</v>
      </c>
      <c r="S11" s="1512">
        <v>17838</v>
      </c>
      <c r="T11" s="1511">
        <v>11915.895196925239</v>
      </c>
      <c r="U11" s="1512">
        <v>18642</v>
      </c>
      <c r="W11" s="1249"/>
      <c r="X11" s="1249"/>
    </row>
    <row r="12" spans="1:25" ht="18" customHeight="1">
      <c r="A12" s="1518" t="s">
        <v>354</v>
      </c>
      <c r="B12" s="1511">
        <v>82730.466430999892</v>
      </c>
      <c r="C12" s="1512">
        <v>20268</v>
      </c>
      <c r="D12" s="1511">
        <v>96507.368466999906</v>
      </c>
      <c r="E12" s="1512">
        <v>20176</v>
      </c>
      <c r="F12" s="1511">
        <v>95165.014875999856</v>
      </c>
      <c r="G12" s="1512">
        <v>19086</v>
      </c>
      <c r="H12" s="1511">
        <v>123816.61024736104</v>
      </c>
      <c r="I12" s="1512">
        <v>24245</v>
      </c>
      <c r="J12" s="1511">
        <v>80477.180000000008</v>
      </c>
      <c r="K12" s="1512">
        <v>22521</v>
      </c>
      <c r="L12" s="1511">
        <v>111562.05009446271</v>
      </c>
      <c r="M12" s="1512">
        <v>21439</v>
      </c>
      <c r="N12" s="1511">
        <v>99316.179315678324</v>
      </c>
      <c r="O12" s="1512">
        <v>19577</v>
      </c>
      <c r="P12" s="1511">
        <v>104049.96081803164</v>
      </c>
      <c r="Q12" s="1512">
        <v>21959</v>
      </c>
      <c r="R12" s="1511">
        <v>107342.35739674408</v>
      </c>
      <c r="S12" s="1512">
        <v>22228</v>
      </c>
      <c r="T12" s="1511">
        <v>113681.61655927241</v>
      </c>
      <c r="U12" s="1512">
        <v>22094</v>
      </c>
      <c r="W12" s="1249"/>
      <c r="X12" s="1249"/>
    </row>
    <row r="13" spans="1:25" ht="18" customHeight="1">
      <c r="A13" s="1518" t="s">
        <v>355</v>
      </c>
      <c r="B13" s="1511">
        <v>317121.312515</v>
      </c>
      <c r="C13" s="1512">
        <v>29338</v>
      </c>
      <c r="D13" s="1511">
        <v>310032.04458800005</v>
      </c>
      <c r="E13" s="1512">
        <v>29121</v>
      </c>
      <c r="F13" s="1511">
        <v>308503.41960399982</v>
      </c>
      <c r="G13" s="1512">
        <v>27970</v>
      </c>
      <c r="H13" s="1511">
        <v>335358.7588270597</v>
      </c>
      <c r="I13" s="1512">
        <v>31427</v>
      </c>
      <c r="J13" s="1511">
        <v>341587.24400000001</v>
      </c>
      <c r="K13" s="1512">
        <v>30561</v>
      </c>
      <c r="L13" s="1511">
        <v>336798.8942571283</v>
      </c>
      <c r="M13" s="1512">
        <v>29486</v>
      </c>
      <c r="N13" s="1511">
        <v>318403.09956751292</v>
      </c>
      <c r="O13" s="1512">
        <v>28815</v>
      </c>
      <c r="P13" s="1511">
        <v>326499.53289691149</v>
      </c>
      <c r="Q13" s="1512">
        <v>31720</v>
      </c>
      <c r="R13" s="1511">
        <v>337167.66508658585</v>
      </c>
      <c r="S13" s="1512">
        <v>31893</v>
      </c>
      <c r="T13" s="1511">
        <v>344923.38185464387</v>
      </c>
      <c r="U13" s="1512">
        <v>30801</v>
      </c>
      <c r="W13" s="1249"/>
      <c r="X13" s="1249"/>
    </row>
    <row r="14" spans="1:25" ht="18" customHeight="1">
      <c r="A14" s="1518" t="s">
        <v>356</v>
      </c>
      <c r="B14" s="1511">
        <v>511655.73515499989</v>
      </c>
      <c r="C14" s="1512">
        <v>28198</v>
      </c>
      <c r="D14" s="1511">
        <v>525736.94316300005</v>
      </c>
      <c r="E14" s="1512">
        <v>27950</v>
      </c>
      <c r="F14" s="1511">
        <v>524626.72059599974</v>
      </c>
      <c r="G14" s="1512">
        <v>27469</v>
      </c>
      <c r="H14" s="1511">
        <v>523919.65455827466</v>
      </c>
      <c r="I14" s="1512">
        <v>27883</v>
      </c>
      <c r="J14" s="1511">
        <v>516141.196</v>
      </c>
      <c r="K14" s="1512">
        <v>27988</v>
      </c>
      <c r="L14" s="1511">
        <v>560344.60785299737</v>
      </c>
      <c r="M14" s="1512">
        <v>27669</v>
      </c>
      <c r="N14" s="1511">
        <v>548723.0592909971</v>
      </c>
      <c r="O14" s="1512">
        <v>28706</v>
      </c>
      <c r="P14" s="1511">
        <v>538426.08162467263</v>
      </c>
      <c r="Q14" s="1512">
        <v>29715</v>
      </c>
      <c r="R14" s="1511">
        <v>547682.7336694987</v>
      </c>
      <c r="S14" s="1512">
        <v>29467</v>
      </c>
      <c r="T14" s="1511">
        <v>561289.47771576617</v>
      </c>
      <c r="U14" s="1512">
        <v>28596</v>
      </c>
      <c r="W14" s="1249"/>
      <c r="X14" s="1249"/>
    </row>
    <row r="15" spans="1:25" ht="18" customHeight="1">
      <c r="A15" s="1518" t="s">
        <v>357</v>
      </c>
      <c r="B15" s="1511">
        <v>1026437.1281749997</v>
      </c>
      <c r="C15" s="1512">
        <v>33035</v>
      </c>
      <c r="D15" s="1511">
        <v>1079011.1251299998</v>
      </c>
      <c r="E15" s="1512">
        <v>32799</v>
      </c>
      <c r="F15" s="1511">
        <v>1116784.3136299993</v>
      </c>
      <c r="G15" s="1512">
        <v>33438</v>
      </c>
      <c r="H15" s="1511">
        <v>1016327.2036509507</v>
      </c>
      <c r="I15" s="1512">
        <v>32012</v>
      </c>
      <c r="J15" s="1511">
        <v>1040029.306</v>
      </c>
      <c r="K15" s="1512">
        <v>32517</v>
      </c>
      <c r="L15" s="1511">
        <v>1155922.1782843508</v>
      </c>
      <c r="M15" s="1512">
        <v>33266</v>
      </c>
      <c r="N15" s="1511">
        <v>1159741.5075158244</v>
      </c>
      <c r="O15" s="1512">
        <v>34469</v>
      </c>
      <c r="P15" s="1511">
        <v>1091351.1593129947</v>
      </c>
      <c r="Q15" s="1512">
        <v>34256</v>
      </c>
      <c r="R15" s="1511">
        <v>1105620.8291812406</v>
      </c>
      <c r="S15" s="1512">
        <v>34051</v>
      </c>
      <c r="T15" s="1511">
        <v>1128113.5650262986</v>
      </c>
      <c r="U15" s="1512">
        <v>33910</v>
      </c>
      <c r="W15" s="1249"/>
      <c r="X15" s="1249"/>
      <c r="Y15" s="1527"/>
    </row>
    <row r="16" spans="1:25" ht="18" customHeight="1">
      <c r="A16" s="1518" t="s">
        <v>358</v>
      </c>
      <c r="B16" s="1511">
        <v>792002.33832799993</v>
      </c>
      <c r="C16" s="1512">
        <v>15459</v>
      </c>
      <c r="D16" s="1511">
        <v>822998.73365599988</v>
      </c>
      <c r="E16" s="1512">
        <v>15517</v>
      </c>
      <c r="F16" s="1511">
        <v>822665.90019499953</v>
      </c>
      <c r="G16" s="1512">
        <v>15695</v>
      </c>
      <c r="H16" s="1511">
        <v>732383.47698900523</v>
      </c>
      <c r="I16" s="1512">
        <v>14304</v>
      </c>
      <c r="J16" s="1511">
        <v>783071.53300000005</v>
      </c>
      <c r="K16" s="1512">
        <v>14954</v>
      </c>
      <c r="L16" s="1511">
        <v>840517.30001507001</v>
      </c>
      <c r="M16" s="1512">
        <v>15482</v>
      </c>
      <c r="N16" s="1511">
        <v>856812.73201745551</v>
      </c>
      <c r="O16" s="1512">
        <v>16010</v>
      </c>
      <c r="P16" s="1511">
        <v>798087.22221885959</v>
      </c>
      <c r="Q16" s="1512">
        <v>15643</v>
      </c>
      <c r="R16" s="1511">
        <v>806096.90801021538</v>
      </c>
      <c r="S16" s="1512">
        <v>15550</v>
      </c>
      <c r="T16" s="1511">
        <v>854785.64938038471</v>
      </c>
      <c r="U16" s="1512">
        <v>16068</v>
      </c>
      <c r="W16" s="1249"/>
      <c r="X16" s="1249"/>
    </row>
    <row r="17" spans="1:24" ht="18" customHeight="1">
      <c r="A17" s="1519" t="s">
        <v>359</v>
      </c>
      <c r="B17" s="1514">
        <v>9518872.048541991</v>
      </c>
      <c r="C17" s="1515">
        <v>54727</v>
      </c>
      <c r="D17" s="1514">
        <v>9790329.5285710003</v>
      </c>
      <c r="E17" s="1515">
        <v>55589</v>
      </c>
      <c r="F17" s="1514">
        <v>10020160.631873984</v>
      </c>
      <c r="G17" s="1515">
        <v>58081</v>
      </c>
      <c r="H17" s="1514">
        <v>7796080.9448002111</v>
      </c>
      <c r="I17" s="1515">
        <v>49290</v>
      </c>
      <c r="J17" s="1514">
        <v>8648160.9139999989</v>
      </c>
      <c r="K17" s="1515">
        <v>52058</v>
      </c>
      <c r="L17" s="1514">
        <v>9521332.8044445086</v>
      </c>
      <c r="M17" s="1515">
        <v>54868</v>
      </c>
      <c r="N17" s="1514">
        <v>10413834.535984188</v>
      </c>
      <c r="O17" s="1515">
        <v>57939</v>
      </c>
      <c r="P17" s="1514">
        <v>9030186.204820456</v>
      </c>
      <c r="Q17" s="1515">
        <v>53861</v>
      </c>
      <c r="R17" s="1514">
        <v>9117290.600721499</v>
      </c>
      <c r="S17" s="1515">
        <v>53939</v>
      </c>
      <c r="T17" s="1514">
        <v>9250921.9277924299</v>
      </c>
      <c r="U17" s="1515">
        <v>55509</v>
      </c>
      <c r="W17" s="1249"/>
      <c r="X17" s="1249"/>
    </row>
    <row r="18" spans="1:24" ht="18" customHeight="1">
      <c r="A18" s="1520" t="s">
        <v>7</v>
      </c>
      <c r="B18" s="1511"/>
      <c r="C18" s="1517"/>
      <c r="D18" s="1511"/>
      <c r="E18" s="1517"/>
      <c r="F18" s="1511"/>
      <c r="G18" s="1517"/>
      <c r="H18" s="1511"/>
      <c r="I18" s="1517"/>
      <c r="J18" s="1511"/>
      <c r="K18" s="1517"/>
      <c r="L18" s="1511"/>
      <c r="M18" s="1517"/>
      <c r="N18" s="1511"/>
      <c r="O18" s="1517"/>
      <c r="P18" s="1511"/>
      <c r="Q18" s="1517"/>
      <c r="R18" s="1511"/>
      <c r="S18" s="1517"/>
      <c r="T18" s="1511"/>
      <c r="U18" s="1517"/>
      <c r="W18" s="1249"/>
      <c r="X18" s="1249"/>
    </row>
    <row r="19" spans="1:24" ht="18" customHeight="1">
      <c r="A19" s="1518" t="s">
        <v>353</v>
      </c>
      <c r="B19" s="1511">
        <v>504296.89999400004</v>
      </c>
      <c r="C19" s="1512">
        <v>1160209</v>
      </c>
      <c r="D19" s="1511">
        <v>559139.02674000023</v>
      </c>
      <c r="E19" s="1512">
        <v>1156497</v>
      </c>
      <c r="F19" s="1511">
        <v>512721.76082900044</v>
      </c>
      <c r="G19" s="1512">
        <v>1143398</v>
      </c>
      <c r="H19" s="1511">
        <v>509723.57878980966</v>
      </c>
      <c r="I19" s="1512">
        <v>1165958</v>
      </c>
      <c r="J19" s="1511">
        <v>504998.58600000001</v>
      </c>
      <c r="K19" s="1512">
        <v>1155515.9999999998</v>
      </c>
      <c r="L19" s="1511">
        <v>520999.24463956594</v>
      </c>
      <c r="M19" s="1512">
        <v>1144692</v>
      </c>
      <c r="N19" s="1511">
        <v>487845.00729306432</v>
      </c>
      <c r="O19" s="1512">
        <v>1119223</v>
      </c>
      <c r="P19" s="1511">
        <v>496775.04107718513</v>
      </c>
      <c r="Q19" s="1512">
        <v>1109486</v>
      </c>
      <c r="R19" s="1511">
        <v>491929.4812616689</v>
      </c>
      <c r="S19" s="1512">
        <v>1107525</v>
      </c>
      <c r="T19" s="1511">
        <v>459602.27150012436</v>
      </c>
      <c r="U19" s="1512">
        <v>1101677</v>
      </c>
      <c r="W19" s="1249"/>
      <c r="X19" s="1249"/>
    </row>
    <row r="20" spans="1:24" ht="18" customHeight="1">
      <c r="A20" s="1518" t="s">
        <v>354</v>
      </c>
      <c r="B20" s="1511">
        <v>1188411.6807349992</v>
      </c>
      <c r="C20" s="1512">
        <v>301421</v>
      </c>
      <c r="D20" s="1511">
        <v>1383234.4910299997</v>
      </c>
      <c r="E20" s="1512">
        <v>310980</v>
      </c>
      <c r="F20" s="1511">
        <v>1394545.3752979985</v>
      </c>
      <c r="G20" s="1512">
        <v>309743</v>
      </c>
      <c r="H20" s="1511">
        <v>1881753.4639028551</v>
      </c>
      <c r="I20" s="1512">
        <v>384638</v>
      </c>
      <c r="J20" s="1511">
        <v>1113617.6629999999</v>
      </c>
      <c r="K20" s="1512">
        <v>355037.00000000006</v>
      </c>
      <c r="L20" s="1511">
        <v>1670801.3867941953</v>
      </c>
      <c r="M20" s="1512">
        <v>337980</v>
      </c>
      <c r="N20" s="1511">
        <v>1513725.3582766468</v>
      </c>
      <c r="O20" s="1512">
        <v>317192</v>
      </c>
      <c r="P20" s="1511">
        <v>1693836.8791406811</v>
      </c>
      <c r="Q20" s="1512">
        <v>354424</v>
      </c>
      <c r="R20" s="1511">
        <v>1702065.4789503859</v>
      </c>
      <c r="S20" s="1512">
        <v>357658</v>
      </c>
      <c r="T20" s="1511">
        <v>1675437.4461078423</v>
      </c>
      <c r="U20" s="1512">
        <v>346490</v>
      </c>
      <c r="W20" s="1249"/>
      <c r="X20" s="1249"/>
    </row>
    <row r="21" spans="1:24" ht="18" customHeight="1">
      <c r="A21" s="1518" t="s">
        <v>355</v>
      </c>
      <c r="B21" s="1511">
        <v>4686136.8582219994</v>
      </c>
      <c r="C21" s="1512">
        <v>455074</v>
      </c>
      <c r="D21" s="1511">
        <v>4914038.4101290004</v>
      </c>
      <c r="E21" s="1512">
        <v>455876</v>
      </c>
      <c r="F21" s="1511">
        <v>4771266.973282</v>
      </c>
      <c r="G21" s="1512">
        <v>447691</v>
      </c>
      <c r="H21" s="1511">
        <v>5488567.0253040111</v>
      </c>
      <c r="I21" s="1512">
        <v>515629</v>
      </c>
      <c r="J21" s="1511">
        <v>5508407.8030000003</v>
      </c>
      <c r="K21" s="1512">
        <v>489686</v>
      </c>
      <c r="L21" s="1511">
        <v>5475166.3686730787</v>
      </c>
      <c r="M21" s="1512">
        <v>466013</v>
      </c>
      <c r="N21" s="1511">
        <v>5094859.2620210024</v>
      </c>
      <c r="O21" s="1512">
        <v>469579</v>
      </c>
      <c r="P21" s="1511">
        <v>5222076.7556636911</v>
      </c>
      <c r="Q21" s="1512">
        <v>498059</v>
      </c>
      <c r="R21" s="1511">
        <v>5245992.8721880019</v>
      </c>
      <c r="S21" s="1512">
        <v>497758</v>
      </c>
      <c r="T21" s="1511">
        <v>5396278.9594914746</v>
      </c>
      <c r="U21" s="1512">
        <v>481661</v>
      </c>
      <c r="W21" s="1249"/>
      <c r="X21" s="1249"/>
    </row>
    <row r="22" spans="1:24" ht="18" customHeight="1">
      <c r="A22" s="1518" t="s">
        <v>356</v>
      </c>
      <c r="B22" s="1511">
        <v>7878327.4487959985</v>
      </c>
      <c r="C22" s="1512">
        <v>432554</v>
      </c>
      <c r="D22" s="1511">
        <v>8202299.7308200002</v>
      </c>
      <c r="E22" s="1512">
        <v>428078</v>
      </c>
      <c r="F22" s="1511">
        <v>8001272.6840059971</v>
      </c>
      <c r="G22" s="1512">
        <v>428109</v>
      </c>
      <c r="H22" s="1511">
        <v>7473193.0862098094</v>
      </c>
      <c r="I22" s="1512">
        <v>391848</v>
      </c>
      <c r="J22" s="1511">
        <v>7768172.5099999998</v>
      </c>
      <c r="K22" s="1512">
        <v>408277</v>
      </c>
      <c r="L22" s="1511">
        <v>8352134.3274809718</v>
      </c>
      <c r="M22" s="1512">
        <v>414154</v>
      </c>
      <c r="N22" s="1511">
        <v>8265932.4977369672</v>
      </c>
      <c r="O22" s="1512">
        <v>429838</v>
      </c>
      <c r="P22" s="1511">
        <v>8018166.8469247492</v>
      </c>
      <c r="Q22" s="1512">
        <v>412843</v>
      </c>
      <c r="R22" s="1511">
        <v>8009844.5211904021</v>
      </c>
      <c r="S22" s="1512">
        <v>411380</v>
      </c>
      <c r="T22" s="1511">
        <v>8331223.5744369095</v>
      </c>
      <c r="U22" s="1512">
        <v>428438</v>
      </c>
      <c r="W22" s="1249"/>
      <c r="X22" s="1249"/>
    </row>
    <row r="23" spans="1:24" ht="18" customHeight="1">
      <c r="A23" s="1518" t="s">
        <v>357</v>
      </c>
      <c r="B23" s="1511">
        <v>9278723.9788949993</v>
      </c>
      <c r="C23" s="1512">
        <v>280502</v>
      </c>
      <c r="D23" s="1511">
        <v>8826859.3298419993</v>
      </c>
      <c r="E23" s="1512">
        <v>276403</v>
      </c>
      <c r="F23" s="1511">
        <v>9320148.7792099956</v>
      </c>
      <c r="G23" s="1512">
        <v>288393</v>
      </c>
      <c r="H23" s="1511">
        <v>4991073.5360998977</v>
      </c>
      <c r="I23" s="1512">
        <v>166489</v>
      </c>
      <c r="J23" s="1511">
        <v>6785664.7669999991</v>
      </c>
      <c r="K23" s="1512">
        <v>206844</v>
      </c>
      <c r="L23" s="1511">
        <v>7622782.8458727272</v>
      </c>
      <c r="M23" s="1512">
        <v>244482</v>
      </c>
      <c r="N23" s="1511">
        <v>8721404.2015460376</v>
      </c>
      <c r="O23" s="1512">
        <v>262975</v>
      </c>
      <c r="P23" s="1511">
        <v>7195290.7486268394</v>
      </c>
      <c r="Q23" s="1512">
        <v>219943</v>
      </c>
      <c r="R23" s="1511">
        <v>7112262.0376888318</v>
      </c>
      <c r="S23" s="1512">
        <v>218326</v>
      </c>
      <c r="T23" s="1511">
        <v>6901898.8206374375</v>
      </c>
      <c r="U23" s="1512">
        <v>226486</v>
      </c>
      <c r="W23" s="1249"/>
      <c r="X23" s="1249"/>
    </row>
    <row r="24" spans="1:24" ht="18" customHeight="1">
      <c r="A24" s="1518" t="s">
        <v>358</v>
      </c>
      <c r="B24" s="1511">
        <v>1554057.6720090001</v>
      </c>
      <c r="C24" s="1512">
        <v>24544</v>
      </c>
      <c r="D24" s="1511">
        <v>1267826.9206539998</v>
      </c>
      <c r="E24" s="1512">
        <v>23746</v>
      </c>
      <c r="F24" s="1511">
        <v>1436421.2979679992</v>
      </c>
      <c r="G24" s="1512">
        <v>25595</v>
      </c>
      <c r="H24" s="1511">
        <v>446199.3853124305</v>
      </c>
      <c r="I24" s="1512">
        <v>12217</v>
      </c>
      <c r="J24" s="1511">
        <v>832468.37699999998</v>
      </c>
      <c r="K24" s="1512">
        <v>15540</v>
      </c>
      <c r="L24" s="1511">
        <v>916276.58158523124</v>
      </c>
      <c r="M24" s="1512">
        <v>18869</v>
      </c>
      <c r="N24" s="1511">
        <v>1175113.939606647</v>
      </c>
      <c r="O24" s="1512">
        <v>21026</v>
      </c>
      <c r="P24" s="1511">
        <v>966120.17449338897</v>
      </c>
      <c r="Q24" s="1512">
        <v>19357</v>
      </c>
      <c r="R24" s="1511">
        <v>930980.12654766045</v>
      </c>
      <c r="S24" s="1512">
        <v>19032</v>
      </c>
      <c r="T24" s="1511">
        <v>830758.18090108014</v>
      </c>
      <c r="U24" s="1512">
        <v>16953</v>
      </c>
      <c r="W24" s="1249"/>
      <c r="X24" s="1249"/>
    </row>
    <row r="25" spans="1:24" ht="18" customHeight="1">
      <c r="A25" s="1519" t="s">
        <v>359</v>
      </c>
      <c r="B25" s="1514">
        <v>622431.35119500011</v>
      </c>
      <c r="C25" s="1515">
        <v>6546</v>
      </c>
      <c r="D25" s="1514">
        <v>525458.02798000001</v>
      </c>
      <c r="E25" s="1515">
        <v>5617</v>
      </c>
      <c r="F25" s="1514">
        <v>566274.33273899986</v>
      </c>
      <c r="G25" s="1515">
        <v>5930</v>
      </c>
      <c r="H25" s="1514">
        <v>232016.15081998546</v>
      </c>
      <c r="I25" s="1515">
        <v>3900</v>
      </c>
      <c r="J25" s="1514">
        <v>408832.78300000005</v>
      </c>
      <c r="K25" s="1515">
        <v>4699</v>
      </c>
      <c r="L25" s="1514">
        <v>428906.15095421666</v>
      </c>
      <c r="M25" s="1515">
        <v>4920</v>
      </c>
      <c r="N25" s="1514">
        <v>539356.97684662067</v>
      </c>
      <c r="O25" s="1515">
        <v>5591</v>
      </c>
      <c r="P25" s="1514">
        <v>520412.12425384083</v>
      </c>
      <c r="Q25" s="1515">
        <v>5880</v>
      </c>
      <c r="R25" s="1514">
        <v>490261.17938497674</v>
      </c>
      <c r="S25" s="1515">
        <v>5745</v>
      </c>
      <c r="T25" s="1514">
        <v>444284.52803940669</v>
      </c>
      <c r="U25" s="1515">
        <v>5031</v>
      </c>
      <c r="W25" s="1249"/>
      <c r="X25" s="1249"/>
    </row>
    <row r="26" spans="1:24" ht="18" customHeight="1">
      <c r="A26" s="1521" t="s">
        <v>372</v>
      </c>
      <c r="B26" s="1522">
        <f>SUM(B11:B25)</f>
        <v>37973004.157773986</v>
      </c>
      <c r="C26" s="1523">
        <f t="shared" ref="C26:S26" si="0">SUM(C11:C25)</f>
        <v>2861459</v>
      </c>
      <c r="D26" s="1522">
        <f t="shared" si="0"/>
        <v>38317586.949962996</v>
      </c>
      <c r="E26" s="1523">
        <f t="shared" si="0"/>
        <v>2859559</v>
      </c>
      <c r="F26" s="1522">
        <f t="shared" si="0"/>
        <v>38902503.829107977</v>
      </c>
      <c r="G26" s="1523">
        <f t="shared" si="0"/>
        <v>2849833</v>
      </c>
      <c r="H26" s="1522">
        <f t="shared" si="0"/>
        <v>31563516.76912</v>
      </c>
      <c r="I26" s="1523">
        <f t="shared" si="0"/>
        <v>2840523</v>
      </c>
      <c r="J26" s="1522">
        <f t="shared" si="0"/>
        <v>34345772.933999993</v>
      </c>
      <c r="K26" s="1523">
        <f t="shared" si="0"/>
        <v>2835666</v>
      </c>
      <c r="L26" s="1522">
        <f t="shared" si="0"/>
        <v>37526410.592999987</v>
      </c>
      <c r="M26" s="1523">
        <f t="shared" si="0"/>
        <v>2831494</v>
      </c>
      <c r="N26" s="1522">
        <f t="shared" si="0"/>
        <v>39209275.907299995</v>
      </c>
      <c r="O26" s="1523">
        <f t="shared" si="0"/>
        <v>2827787</v>
      </c>
      <c r="P26" s="1522">
        <f t="shared" si="0"/>
        <v>36014212.259259999</v>
      </c>
      <c r="Q26" s="1523">
        <f t="shared" si="0"/>
        <v>2824929</v>
      </c>
      <c r="R26" s="1522">
        <f t="shared" si="0"/>
        <v>36017655.155199997</v>
      </c>
      <c r="S26" s="1523">
        <f t="shared" si="0"/>
        <v>2822390</v>
      </c>
      <c r="T26" s="1522">
        <f t="shared" ref="T26:U26" si="1">SUM(T11:T25)</f>
        <v>36305115.29463999</v>
      </c>
      <c r="U26" s="1523">
        <f t="shared" si="1"/>
        <v>2812356</v>
      </c>
      <c r="W26" s="1249"/>
      <c r="X26" s="1249"/>
    </row>
    <row r="27" spans="1:24" ht="18" customHeight="1">
      <c r="A27" s="1524" t="s">
        <v>420</v>
      </c>
      <c r="B27" s="1525">
        <f>B7+B8+B9+B26</f>
        <v>85091096.416827977</v>
      </c>
      <c r="C27" s="1526">
        <f t="shared" ref="C27:S27" si="2">C7+C8+C9+C26</f>
        <v>2870198</v>
      </c>
      <c r="D27" s="1525">
        <f t="shared" si="2"/>
        <v>84979761.051963001</v>
      </c>
      <c r="E27" s="1526">
        <f t="shared" si="2"/>
        <v>2868128</v>
      </c>
      <c r="F27" s="1525">
        <f t="shared" si="2"/>
        <v>86236629.725480974</v>
      </c>
      <c r="G27" s="1526">
        <f t="shared" si="2"/>
        <v>2858444</v>
      </c>
      <c r="H27" s="1525">
        <f t="shared" si="2"/>
        <v>75530828.270469993</v>
      </c>
      <c r="I27" s="1526">
        <f t="shared" si="2"/>
        <v>2848953</v>
      </c>
      <c r="J27" s="1525">
        <f t="shared" si="2"/>
        <v>79817455.528999984</v>
      </c>
      <c r="K27" s="1526">
        <f t="shared" si="2"/>
        <v>2844078</v>
      </c>
      <c r="L27" s="1525">
        <f t="shared" si="2"/>
        <v>87209937.689944983</v>
      </c>
      <c r="M27" s="1526">
        <f t="shared" si="2"/>
        <v>2839914</v>
      </c>
      <c r="N27" s="1525">
        <f t="shared" si="2"/>
        <v>90045014.622514993</v>
      </c>
      <c r="O27" s="1526">
        <f t="shared" si="2"/>
        <v>2836079</v>
      </c>
      <c r="P27" s="1525">
        <f t="shared" si="2"/>
        <v>85843947.501818001</v>
      </c>
      <c r="Q27" s="1526">
        <f t="shared" si="2"/>
        <v>2833237</v>
      </c>
      <c r="R27" s="1525">
        <f t="shared" si="2"/>
        <v>89397122.261226982</v>
      </c>
      <c r="S27" s="1526">
        <f t="shared" si="2"/>
        <v>2830625</v>
      </c>
      <c r="T27" s="1525">
        <f t="shared" ref="T27:U27" si="3">T7+T8+T9+T26</f>
        <v>91444611.853479981</v>
      </c>
      <c r="U27" s="1526">
        <f t="shared" si="3"/>
        <v>2820566</v>
      </c>
      <c r="W27" s="1249"/>
      <c r="X27" s="1249"/>
    </row>
    <row r="28" spans="1:24" ht="12.75" customHeight="1">
      <c r="A28" s="1232" t="s">
        <v>332</v>
      </c>
      <c r="B28" s="1233"/>
      <c r="C28" s="1233"/>
      <c r="D28" s="1233"/>
      <c r="E28" s="1233"/>
      <c r="F28" s="1233"/>
      <c r="G28" s="1233"/>
      <c r="H28" s="1233"/>
      <c r="I28" s="1233"/>
      <c r="J28" s="1233"/>
      <c r="K28" s="1233"/>
      <c r="L28" s="1233"/>
      <c r="M28" s="1233"/>
      <c r="N28" s="1233"/>
      <c r="O28" s="1233"/>
      <c r="P28" s="1233"/>
      <c r="Q28" s="1233"/>
    </row>
    <row r="29" spans="1:24" ht="52.5" customHeight="1">
      <c r="A29" s="1893" t="s">
        <v>558</v>
      </c>
      <c r="B29" s="1893"/>
      <c r="C29" s="1893"/>
      <c r="D29" s="1893"/>
      <c r="E29" s="1893"/>
      <c r="F29" s="1893"/>
      <c r="G29" s="1893"/>
      <c r="H29" s="1893"/>
      <c r="I29" s="1893"/>
      <c r="J29" s="1893"/>
      <c r="K29" s="1893"/>
      <c r="L29" s="1893"/>
      <c r="M29" s="1893"/>
      <c r="N29" s="1893"/>
      <c r="O29" s="1893"/>
      <c r="P29" s="1893"/>
      <c r="Q29" s="1893"/>
      <c r="R29" s="1893"/>
      <c r="S29" s="1893"/>
      <c r="T29" s="1893"/>
      <c r="U29" s="1893"/>
    </row>
    <row r="30" spans="1:24">
      <c r="A30" s="1235"/>
      <c r="B30" s="1235"/>
      <c r="C30" s="1235"/>
      <c r="D30" s="1235"/>
      <c r="E30" s="1235"/>
      <c r="F30" s="1235"/>
      <c r="G30" s="1235"/>
      <c r="H30" s="1235"/>
      <c r="I30" s="1235"/>
      <c r="J30" s="1235"/>
      <c r="K30" s="1235"/>
      <c r="L30" s="1235"/>
      <c r="M30" s="1235"/>
      <c r="N30" s="1235"/>
      <c r="O30" s="1235"/>
      <c r="P30" s="1235"/>
      <c r="Q30" s="1235"/>
    </row>
    <row r="31" spans="1:24" ht="5.0999999999999996" customHeight="1">
      <c r="A31" s="1235"/>
      <c r="B31" s="1235"/>
      <c r="C31" s="1235"/>
      <c r="D31" s="1235"/>
      <c r="E31" s="1235"/>
      <c r="F31" s="1235"/>
      <c r="G31" s="1235"/>
      <c r="H31" s="1235"/>
      <c r="I31" s="1235"/>
      <c r="J31" s="1235"/>
      <c r="K31" s="1235"/>
      <c r="L31" s="1235"/>
      <c r="M31" s="1235"/>
      <c r="N31" s="1235"/>
      <c r="O31" s="1235"/>
      <c r="P31" s="1235"/>
      <c r="Q31" s="1235"/>
    </row>
    <row r="32" spans="1:24" ht="5.0999999999999996" customHeight="1">
      <c r="A32" s="1235"/>
      <c r="B32" s="1235"/>
      <c r="C32" s="1235"/>
      <c r="D32" s="1235"/>
      <c r="E32" s="1235"/>
      <c r="F32" s="1235"/>
      <c r="G32" s="1235"/>
      <c r="H32" s="1235"/>
      <c r="I32" s="1235"/>
      <c r="J32" s="1235"/>
      <c r="K32" s="1235"/>
      <c r="L32" s="1235"/>
      <c r="M32" s="1235"/>
      <c r="N32" s="1235"/>
      <c r="O32" s="1235"/>
      <c r="P32" s="1235"/>
      <c r="Q32" s="1235"/>
    </row>
    <row r="33" spans="1:34" ht="5.0999999999999996" customHeight="1">
      <c r="A33" s="1235"/>
      <c r="B33" s="1235"/>
      <c r="C33" s="1235"/>
      <c r="D33" s="1235"/>
      <c r="E33" s="1235"/>
      <c r="F33" s="1235"/>
      <c r="G33" s="1235"/>
      <c r="H33" s="1235"/>
      <c r="I33" s="1235"/>
      <c r="J33" s="1235"/>
      <c r="K33" s="1529"/>
      <c r="L33" s="1235"/>
      <c r="M33" s="1235"/>
      <c r="N33" s="1235"/>
      <c r="O33" s="1235"/>
      <c r="P33" s="1235"/>
      <c r="Q33" s="1235"/>
    </row>
    <row r="34" spans="1:34" ht="5.0999999999999996" customHeight="1">
      <c r="A34" s="1235"/>
      <c r="B34" s="1235"/>
      <c r="C34" s="1235"/>
      <c r="D34" s="1235"/>
      <c r="E34" s="1235"/>
      <c r="F34" s="1235"/>
      <c r="G34" s="1235"/>
      <c r="H34" s="1235"/>
      <c r="I34" s="1235"/>
      <c r="J34" s="1235"/>
      <c r="K34" s="1529"/>
      <c r="L34" s="1235"/>
      <c r="M34" s="1235"/>
      <c r="N34" s="1235"/>
      <c r="O34" s="1235"/>
      <c r="P34" s="1235"/>
      <c r="Q34" s="1235"/>
    </row>
    <row r="35" spans="1:34" ht="5.0999999999999996" customHeight="1">
      <c r="A35" s="1235"/>
      <c r="B35" s="1235"/>
      <c r="C35" s="1235"/>
      <c r="D35" s="1235"/>
      <c r="E35" s="1235"/>
      <c r="F35" s="1235"/>
      <c r="G35" s="1235"/>
      <c r="H35" s="1235"/>
      <c r="I35" s="1235"/>
      <c r="J35" s="1235"/>
      <c r="K35" s="1529"/>
      <c r="L35" s="1235"/>
      <c r="M35" s="1235"/>
      <c r="N35" s="1235"/>
      <c r="O35" s="1235"/>
      <c r="P35" s="1235"/>
      <c r="Q35" s="1235"/>
    </row>
    <row r="36" spans="1:34" ht="15" customHeight="1">
      <c r="A36" s="1889" t="s">
        <v>360</v>
      </c>
      <c r="B36" s="1889"/>
      <c r="C36" s="1889"/>
      <c r="D36" s="1889"/>
      <c r="E36" s="1889"/>
      <c r="F36" s="1889"/>
      <c r="G36" s="1889"/>
      <c r="H36" s="1889"/>
      <c r="I36" s="1889"/>
      <c r="J36" s="1889"/>
      <c r="K36" s="1530"/>
      <c r="L36" s="1889" t="s">
        <v>361</v>
      </c>
      <c r="M36" s="1889"/>
      <c r="N36" s="1889"/>
      <c r="O36" s="1889"/>
      <c r="P36" s="1889"/>
      <c r="Q36" s="1889"/>
      <c r="R36" s="1889"/>
      <c r="S36" s="1889"/>
      <c r="T36" s="1889"/>
      <c r="U36" s="1889"/>
    </row>
    <row r="37" spans="1:34" ht="15.75">
      <c r="A37" s="1236"/>
      <c r="B37" s="1237"/>
      <c r="C37" s="1891"/>
      <c r="D37" s="1237"/>
      <c r="E37" s="1891"/>
      <c r="F37" s="1237"/>
      <c r="G37" s="1891"/>
      <c r="H37" s="1237"/>
      <c r="I37" s="1891"/>
      <c r="J37" s="1237"/>
      <c r="K37" s="1892"/>
      <c r="L37" s="1237"/>
      <c r="M37" s="1891"/>
      <c r="N37" s="1237"/>
      <c r="O37" s="1891"/>
      <c r="P37" s="1238"/>
      <c r="Q37" s="1239"/>
      <c r="V37" s="1985"/>
      <c r="W37" s="1986"/>
      <c r="X37" s="1986">
        <f>B3</f>
        <v>2011</v>
      </c>
      <c r="Y37" s="1986">
        <f>D3</f>
        <v>2012</v>
      </c>
      <c r="Z37" s="1986">
        <f>F3</f>
        <v>2013</v>
      </c>
      <c r="AA37" s="1986">
        <f>H3</f>
        <v>2014</v>
      </c>
      <c r="AB37" s="1986">
        <f>J3</f>
        <v>2015</v>
      </c>
      <c r="AC37" s="1986">
        <f>L3</f>
        <v>2016</v>
      </c>
      <c r="AD37" s="1986">
        <f>N3</f>
        <v>2017</v>
      </c>
      <c r="AE37" s="1986">
        <f>P3</f>
        <v>2018</v>
      </c>
      <c r="AF37" s="1986">
        <f>R3</f>
        <v>2019</v>
      </c>
      <c r="AG37" s="1986">
        <f>T3</f>
        <v>2020</v>
      </c>
    </row>
    <row r="38" spans="1:34">
      <c r="A38" s="1240"/>
      <c r="B38" s="1241"/>
      <c r="C38" s="1891"/>
      <c r="D38" s="1241"/>
      <c r="E38" s="1891"/>
      <c r="F38" s="1241"/>
      <c r="G38" s="1891"/>
      <c r="H38" s="1241"/>
      <c r="I38" s="1891"/>
      <c r="J38" s="1241"/>
      <c r="K38" s="1892"/>
      <c r="L38" s="1241"/>
      <c r="M38" s="1891"/>
      <c r="N38" s="1241"/>
      <c r="O38" s="1891"/>
      <c r="P38" s="1238"/>
      <c r="Q38" s="1242"/>
      <c r="V38" s="1985"/>
      <c r="W38" s="1987" t="str">
        <f>'[1]TS-tab'!A8</f>
        <v>zákazníci připojeni přímo k PS</v>
      </c>
      <c r="X38" s="1988">
        <f>'10'!B7</f>
        <v>186041.46348399992</v>
      </c>
      <c r="Y38" s="1988">
        <f>'10'!D7</f>
        <v>153173.30000000002</v>
      </c>
      <c r="Z38" s="1988">
        <f>'10'!F7</f>
        <v>1235892.3050000002</v>
      </c>
      <c r="AA38" s="1988">
        <f>'10'!H7</f>
        <v>614378.23499999999</v>
      </c>
      <c r="AB38" s="1988">
        <f>'10'!J7</f>
        <v>1412171.2330000002</v>
      </c>
      <c r="AC38" s="1988">
        <f>'10'!L7</f>
        <v>3829947.8149450007</v>
      </c>
      <c r="AD38" s="1988">
        <f>'10'!N7</f>
        <v>3649007.6605450003</v>
      </c>
      <c r="AE38" s="1988">
        <f>'10'!P7</f>
        <v>3710170.4104180005</v>
      </c>
      <c r="AF38" s="1988">
        <f>'10'!R7</f>
        <v>7367738.2851669993</v>
      </c>
      <c r="AG38" s="1988">
        <f>T7</f>
        <v>7260378.3049999969</v>
      </c>
    </row>
    <row r="39" spans="1:34">
      <c r="A39" s="1244"/>
      <c r="B39" s="1245"/>
      <c r="C39" s="1246"/>
      <c r="D39" s="1245"/>
      <c r="E39" s="1246"/>
      <c r="F39" s="1245"/>
      <c r="G39" s="1246"/>
      <c r="H39" s="1245"/>
      <c r="I39" s="1246"/>
      <c r="J39" s="1245"/>
      <c r="K39" s="1531"/>
      <c r="L39" s="1245"/>
      <c r="M39" s="1246"/>
      <c r="N39" s="1245"/>
      <c r="O39" s="1246"/>
      <c r="P39" s="1238"/>
      <c r="Q39" s="1242"/>
      <c r="V39" s="1985"/>
      <c r="W39" s="1987" t="str">
        <f>'[1]TS-tab'!A9</f>
        <v>odběr z dálkovodu</v>
      </c>
      <c r="X39" s="1988">
        <f>'10'!B8</f>
        <v>24414754.37145</v>
      </c>
      <c r="Y39" s="1988">
        <f>'10'!D8</f>
        <v>24367008.777959999</v>
      </c>
      <c r="Z39" s="1988">
        <f>'10'!F8</f>
        <v>23981279.542849999</v>
      </c>
      <c r="AA39" s="1988">
        <f>'10'!H8</f>
        <v>23351837.419780001</v>
      </c>
      <c r="AB39" s="1988">
        <f>'10'!J8</f>
        <v>23514168.522999998</v>
      </c>
      <c r="AC39" s="1988">
        <f>'10'!L8</f>
        <v>24135731.601999998</v>
      </c>
      <c r="AD39" s="1988">
        <f>'10'!N8</f>
        <v>24867154.788480002</v>
      </c>
      <c r="AE39" s="1988">
        <f>'10'!P8</f>
        <v>24322451.99884</v>
      </c>
      <c r="AF39" s="1988">
        <f>'10'!R8</f>
        <v>24313819.895509999</v>
      </c>
      <c r="AG39" s="1988">
        <f t="shared" ref="AG39:AG40" si="4">T8</f>
        <v>27042808.068560001</v>
      </c>
    </row>
    <row r="40" spans="1:34">
      <c r="A40" s="1247"/>
      <c r="B40" s="1248"/>
      <c r="C40" s="1248"/>
      <c r="D40" s="1248"/>
      <c r="E40" s="1248"/>
      <c r="F40" s="1248"/>
      <c r="G40" s="1248"/>
      <c r="H40" s="1248"/>
      <c r="I40" s="1248"/>
      <c r="J40" s="1248"/>
      <c r="K40" s="1532"/>
      <c r="L40" s="1248"/>
      <c r="M40" s="1248"/>
      <c r="N40" s="1248"/>
      <c r="O40" s="1248"/>
      <c r="P40" s="1238"/>
      <c r="Q40" s="1249"/>
      <c r="V40" s="1985"/>
      <c r="W40" s="1987" t="str">
        <f>'[1]TS-tab'!A10</f>
        <v>z místní sítě</v>
      </c>
      <c r="X40" s="1988">
        <f>'10'!B9</f>
        <v>22517296.424119998</v>
      </c>
      <c r="Y40" s="1988">
        <f>'10'!D9</f>
        <v>22141992.024039999</v>
      </c>
      <c r="Z40" s="1988">
        <f>'10'!F9</f>
        <v>22116954.04852299</v>
      </c>
      <c r="AA40" s="1988">
        <f>'10'!H9</f>
        <v>20001095.84657</v>
      </c>
      <c r="AB40" s="1988">
        <f>'10'!J9</f>
        <v>20545342.838999998</v>
      </c>
      <c r="AC40" s="1988">
        <f>'10'!L9</f>
        <v>21717847.68</v>
      </c>
      <c r="AD40" s="1988">
        <f>'10'!N9</f>
        <v>22319576.266190004</v>
      </c>
      <c r="AE40" s="1988">
        <f>'10'!P9</f>
        <v>21797112.833300002</v>
      </c>
      <c r="AF40" s="1988">
        <f>'10'!R9</f>
        <v>21697908.925349999</v>
      </c>
      <c r="AG40" s="1988">
        <f t="shared" si="4"/>
        <v>20836310.185280003</v>
      </c>
    </row>
    <row r="41" spans="1:34">
      <c r="A41" s="1247"/>
      <c r="B41" s="1248"/>
      <c r="C41" s="1248"/>
      <c r="D41" s="1248"/>
      <c r="E41" s="1248"/>
      <c r="F41" s="1248"/>
      <c r="G41" s="1248"/>
      <c r="H41" s="1248"/>
      <c r="I41" s="1248"/>
      <c r="J41" s="1248"/>
      <c r="K41" s="1532"/>
      <c r="L41" s="1248"/>
      <c r="M41" s="1248"/>
      <c r="N41" s="1248"/>
      <c r="O41" s="1248"/>
      <c r="P41" s="1238"/>
      <c r="V41" s="1985"/>
      <c r="W41" s="1987"/>
      <c r="X41" s="1988">
        <f>X37</f>
        <v>2011</v>
      </c>
      <c r="Y41" s="1988">
        <f t="shared" ref="Y41:AD41" si="5">Y37</f>
        <v>2012</v>
      </c>
      <c r="Z41" s="1988">
        <f t="shared" si="5"/>
        <v>2013</v>
      </c>
      <c r="AA41" s="1988">
        <f t="shared" si="5"/>
        <v>2014</v>
      </c>
      <c r="AB41" s="1988">
        <f t="shared" si="5"/>
        <v>2015</v>
      </c>
      <c r="AC41" s="1988">
        <f t="shared" si="5"/>
        <v>2016</v>
      </c>
      <c r="AD41" s="1988">
        <f t="shared" si="5"/>
        <v>2017</v>
      </c>
      <c r="AE41" s="1988">
        <f>AE37</f>
        <v>2018</v>
      </c>
      <c r="AF41" s="1988">
        <f>AF37</f>
        <v>2019</v>
      </c>
      <c r="AG41" s="1988">
        <f>AG37</f>
        <v>2020</v>
      </c>
    </row>
    <row r="42" spans="1:34">
      <c r="A42" s="1250"/>
      <c r="B42" s="1248"/>
      <c r="C42" s="1248"/>
      <c r="D42" s="1248"/>
      <c r="E42" s="1248"/>
      <c r="F42" s="1248"/>
      <c r="G42" s="1248"/>
      <c r="H42" s="1248"/>
      <c r="I42" s="1248"/>
      <c r="J42" s="1248"/>
      <c r="K42" s="1532"/>
      <c r="L42" s="1248"/>
      <c r="M42" s="1248"/>
      <c r="N42" s="1248"/>
      <c r="O42" s="1248"/>
      <c r="P42" s="1238"/>
      <c r="V42" s="1985"/>
      <c r="W42" s="1987" t="str">
        <f>'[1]TS-tab'!A12</f>
        <v>0 - 1,89</v>
      </c>
      <c r="X42" s="1988">
        <f>'10'!B11</f>
        <v>11799.238782</v>
      </c>
      <c r="Y42" s="1988">
        <f>'10'!D11</f>
        <v>14115.269193</v>
      </c>
      <c r="Z42" s="1988">
        <f>'10'!F11</f>
        <v>11946.625000999997</v>
      </c>
      <c r="AA42" s="1988">
        <f>'10'!H11</f>
        <v>13103.893608337919</v>
      </c>
      <c r="AB42" s="1988">
        <f>'10'!J11</f>
        <v>14143.072</v>
      </c>
      <c r="AC42" s="1988">
        <f>'10'!L11</f>
        <v>12865.852051484051</v>
      </c>
      <c r="AD42" s="1988">
        <f>'10'!N11</f>
        <v>14207.550281356083</v>
      </c>
      <c r="AE42" s="1988">
        <f>'10'!P11</f>
        <v>12933.527387701784</v>
      </c>
      <c r="AF42" s="1988">
        <f>'10'!R11</f>
        <v>13118.363922292201</v>
      </c>
      <c r="AG42" s="1988">
        <f>T11</f>
        <v>11915.895196925239</v>
      </c>
      <c r="AH42" s="1243"/>
    </row>
    <row r="43" spans="1:34">
      <c r="A43" s="1251"/>
      <c r="B43" s="1248"/>
      <c r="C43" s="1248"/>
      <c r="D43" s="1248"/>
      <c r="E43" s="1248"/>
      <c r="F43" s="1248"/>
      <c r="G43" s="1248"/>
      <c r="H43" s="1248"/>
      <c r="I43" s="1248"/>
      <c r="J43" s="1248"/>
      <c r="K43" s="1532"/>
      <c r="L43" s="1248"/>
      <c r="M43" s="1248"/>
      <c r="N43" s="1248"/>
      <c r="O43" s="1248"/>
      <c r="P43" s="1238"/>
      <c r="V43" s="1985"/>
      <c r="W43" s="1987" t="str">
        <f>'[1]TS-tab'!A13</f>
        <v>1,89 - 7,56</v>
      </c>
      <c r="X43" s="1988">
        <f>'10'!B12</f>
        <v>82730.466430999892</v>
      </c>
      <c r="Y43" s="1988">
        <f>'10'!D12</f>
        <v>96507.368466999906</v>
      </c>
      <c r="Z43" s="1988">
        <f>'10'!F12</f>
        <v>95165.014875999856</v>
      </c>
      <c r="AA43" s="1988">
        <f>'10'!H12</f>
        <v>123816.61024736104</v>
      </c>
      <c r="AB43" s="1988">
        <f>'10'!J12</f>
        <v>80477.180000000008</v>
      </c>
      <c r="AC43" s="1988">
        <f>'10'!L12</f>
        <v>111562.05009446271</v>
      </c>
      <c r="AD43" s="1988">
        <f>'10'!N12</f>
        <v>99316.179315678324</v>
      </c>
      <c r="AE43" s="1988">
        <f>'10'!P12</f>
        <v>104049.96081803164</v>
      </c>
      <c r="AF43" s="1988">
        <f>'10'!R12</f>
        <v>107342.35739674408</v>
      </c>
      <c r="AG43" s="1988">
        <f t="shared" ref="AG43:AG48" si="6">T12</f>
        <v>113681.61655927241</v>
      </c>
    </row>
    <row r="44" spans="1:34">
      <c r="A44" s="1251"/>
      <c r="B44" s="1248"/>
      <c r="C44" s="1248"/>
      <c r="D44" s="1248"/>
      <c r="E44" s="1248"/>
      <c r="F44" s="1248"/>
      <c r="G44" s="1248"/>
      <c r="H44" s="1248"/>
      <c r="I44" s="1248"/>
      <c r="J44" s="1248"/>
      <c r="K44" s="1532"/>
      <c r="L44" s="1248"/>
      <c r="M44" s="1248"/>
      <c r="N44" s="1248"/>
      <c r="O44" s="1248"/>
      <c r="P44" s="1238"/>
      <c r="V44" s="1985"/>
      <c r="W44" s="1987" t="str">
        <f>'[1]TS-tab'!A14</f>
        <v>7,56 - 15</v>
      </c>
      <c r="X44" s="1988">
        <f>'10'!B13</f>
        <v>317121.312515</v>
      </c>
      <c r="Y44" s="1988">
        <f>'10'!D13</f>
        <v>310032.04458800005</v>
      </c>
      <c r="Z44" s="1988">
        <f>'10'!F13</f>
        <v>308503.41960399982</v>
      </c>
      <c r="AA44" s="1988">
        <f>'10'!H13</f>
        <v>335358.7588270597</v>
      </c>
      <c r="AB44" s="1988">
        <f>'10'!J13</f>
        <v>341587.24400000001</v>
      </c>
      <c r="AC44" s="1988">
        <f>'10'!L13</f>
        <v>336798.8942571283</v>
      </c>
      <c r="AD44" s="1988">
        <f>'10'!N13</f>
        <v>318403.09956751292</v>
      </c>
      <c r="AE44" s="1988">
        <f>'10'!P13</f>
        <v>326499.53289691149</v>
      </c>
      <c r="AF44" s="1988">
        <f>'10'!R13</f>
        <v>337167.66508658585</v>
      </c>
      <c r="AG44" s="1988">
        <f t="shared" si="6"/>
        <v>344923.38185464387</v>
      </c>
    </row>
    <row r="45" spans="1:34">
      <c r="A45" s="1251"/>
      <c r="B45" s="1248"/>
      <c r="C45" s="1248"/>
      <c r="D45" s="1248"/>
      <c r="E45" s="1248"/>
      <c r="F45" s="1248"/>
      <c r="G45" s="1248"/>
      <c r="H45" s="1248"/>
      <c r="I45" s="1248"/>
      <c r="J45" s="1248"/>
      <c r="K45" s="1532"/>
      <c r="L45" s="1248"/>
      <c r="M45" s="1248"/>
      <c r="N45" s="1248"/>
      <c r="O45" s="1248"/>
      <c r="P45" s="1238"/>
      <c r="V45" s="1985"/>
      <c r="W45" s="1987" t="str">
        <f>'[1]TS-tab'!A15</f>
        <v>15 - 25</v>
      </c>
      <c r="X45" s="1988">
        <f>'10'!B14</f>
        <v>511655.73515499989</v>
      </c>
      <c r="Y45" s="1988">
        <f>'10'!D14</f>
        <v>525736.94316300005</v>
      </c>
      <c r="Z45" s="1988">
        <f>'10'!F14</f>
        <v>524626.72059599974</v>
      </c>
      <c r="AA45" s="1988">
        <f>'10'!H14</f>
        <v>523919.65455827466</v>
      </c>
      <c r="AB45" s="1988">
        <f>'10'!J14</f>
        <v>516141.196</v>
      </c>
      <c r="AC45" s="1988">
        <f>'10'!L14</f>
        <v>560344.60785299737</v>
      </c>
      <c r="AD45" s="1988">
        <f>'10'!N14</f>
        <v>548723.0592909971</v>
      </c>
      <c r="AE45" s="1988">
        <f>'10'!P14</f>
        <v>538426.08162467263</v>
      </c>
      <c r="AF45" s="1988">
        <f>'10'!R14</f>
        <v>547682.7336694987</v>
      </c>
      <c r="AG45" s="1988">
        <f t="shared" si="6"/>
        <v>561289.47771576617</v>
      </c>
    </row>
    <row r="46" spans="1:34">
      <c r="A46" s="1251"/>
      <c r="B46" s="1248"/>
      <c r="C46" s="1248"/>
      <c r="D46" s="1248"/>
      <c r="E46" s="1248"/>
      <c r="F46" s="1248"/>
      <c r="G46" s="1248"/>
      <c r="H46" s="1248"/>
      <c r="I46" s="1248"/>
      <c r="J46" s="1248"/>
      <c r="K46" s="1532"/>
      <c r="L46" s="1248"/>
      <c r="M46" s="1248"/>
      <c r="N46" s="1248"/>
      <c r="O46" s="1248"/>
      <c r="P46" s="1238"/>
      <c r="V46" s="1985"/>
      <c r="W46" s="1987" t="str">
        <f>'[1]TS-tab'!A16</f>
        <v>25 - 45</v>
      </c>
      <c r="X46" s="1988">
        <f>'10'!B15</f>
        <v>1026437.1281749997</v>
      </c>
      <c r="Y46" s="1988">
        <f>'10'!D15</f>
        <v>1079011.1251299998</v>
      </c>
      <c r="Z46" s="1988">
        <f>'10'!F15</f>
        <v>1116784.3136299993</v>
      </c>
      <c r="AA46" s="1988">
        <f>'10'!H15</f>
        <v>1016327.2036509507</v>
      </c>
      <c r="AB46" s="1988">
        <f>'10'!J15</f>
        <v>1040029.306</v>
      </c>
      <c r="AC46" s="1988">
        <f>'10'!L15</f>
        <v>1155922.1782843508</v>
      </c>
      <c r="AD46" s="1988">
        <f>'10'!N15</f>
        <v>1159741.5075158244</v>
      </c>
      <c r="AE46" s="1988">
        <f>'10'!P15</f>
        <v>1091351.1593129947</v>
      </c>
      <c r="AF46" s="1988">
        <f>'10'!R15</f>
        <v>1105620.8291812406</v>
      </c>
      <c r="AG46" s="1988">
        <f t="shared" si="6"/>
        <v>1128113.5650262986</v>
      </c>
    </row>
    <row r="47" spans="1:34">
      <c r="A47" s="1251"/>
      <c r="B47" s="1248"/>
      <c r="C47" s="1248"/>
      <c r="D47" s="1248"/>
      <c r="E47" s="1248"/>
      <c r="F47" s="1248"/>
      <c r="G47" s="1248"/>
      <c r="H47" s="1248"/>
      <c r="I47" s="1248"/>
      <c r="J47" s="1248"/>
      <c r="K47" s="1532"/>
      <c r="L47" s="1248"/>
      <c r="M47" s="1248"/>
      <c r="N47" s="1248"/>
      <c r="O47" s="1248"/>
      <c r="P47" s="1238"/>
      <c r="V47" s="1985"/>
      <c r="W47" s="1987" t="str">
        <f>'[1]TS-tab'!A17</f>
        <v>45 - 63</v>
      </c>
      <c r="X47" s="1988">
        <f>'10'!B16</f>
        <v>792002.33832799993</v>
      </c>
      <c r="Y47" s="1988">
        <f>'10'!D16</f>
        <v>822998.73365599988</v>
      </c>
      <c r="Z47" s="1988">
        <f>'10'!F16</f>
        <v>822665.90019499953</v>
      </c>
      <c r="AA47" s="1988">
        <f>'10'!H16</f>
        <v>732383.47698900523</v>
      </c>
      <c r="AB47" s="1988">
        <f>'10'!J16</f>
        <v>783071.53300000005</v>
      </c>
      <c r="AC47" s="1988">
        <f>'10'!L16</f>
        <v>840517.30001507001</v>
      </c>
      <c r="AD47" s="1988">
        <f>'10'!N16</f>
        <v>856812.73201745551</v>
      </c>
      <c r="AE47" s="1988">
        <f>'10'!P16</f>
        <v>798087.22221885959</v>
      </c>
      <c r="AF47" s="1988">
        <f>'10'!R16</f>
        <v>806096.90801021538</v>
      </c>
      <c r="AG47" s="1988">
        <f t="shared" si="6"/>
        <v>854785.64938038471</v>
      </c>
    </row>
    <row r="48" spans="1:34">
      <c r="A48" s="1251"/>
      <c r="B48" s="1248"/>
      <c r="C48" s="1248"/>
      <c r="D48" s="1248"/>
      <c r="E48" s="1248"/>
      <c r="F48" s="1248"/>
      <c r="G48" s="1248"/>
      <c r="H48" s="1248"/>
      <c r="I48" s="1248"/>
      <c r="J48" s="1248"/>
      <c r="K48" s="1532"/>
      <c r="L48" s="1248"/>
      <c r="M48" s="1248"/>
      <c r="N48" s="1248"/>
      <c r="O48" s="1248"/>
      <c r="P48" s="1238"/>
      <c r="V48" s="1985"/>
      <c r="W48" s="1987" t="str">
        <f>'[1]TS-tab'!A18</f>
        <v>63 - 630</v>
      </c>
      <c r="X48" s="1988">
        <f>'10'!B17</f>
        <v>9518872.048541991</v>
      </c>
      <c r="Y48" s="1988">
        <f>'10'!D17</f>
        <v>9790329.5285710003</v>
      </c>
      <c r="Z48" s="1988">
        <f>'10'!F17</f>
        <v>10020160.631873984</v>
      </c>
      <c r="AA48" s="1988">
        <f>'10'!H17</f>
        <v>7796080.9448002111</v>
      </c>
      <c r="AB48" s="1988">
        <f>'10'!J17</f>
        <v>8648160.9139999989</v>
      </c>
      <c r="AC48" s="1988">
        <f>'10'!L17</f>
        <v>9521332.8044445086</v>
      </c>
      <c r="AD48" s="1988">
        <f>'10'!N17</f>
        <v>10413834.535984188</v>
      </c>
      <c r="AE48" s="1988">
        <f>'10'!P17</f>
        <v>9030186.204820456</v>
      </c>
      <c r="AF48" s="1988">
        <f>'10'!R17</f>
        <v>9117290.600721499</v>
      </c>
      <c r="AG48" s="1988">
        <f t="shared" si="6"/>
        <v>9250921.9277924299</v>
      </c>
    </row>
    <row r="49" spans="1:33">
      <c r="A49" s="1251"/>
      <c r="B49" s="1248"/>
      <c r="C49" s="1248"/>
      <c r="D49" s="1248"/>
      <c r="E49" s="1248"/>
      <c r="F49" s="1248"/>
      <c r="G49" s="1248"/>
      <c r="H49" s="1248"/>
      <c r="I49" s="1248"/>
      <c r="J49" s="1248"/>
      <c r="K49" s="1532"/>
      <c r="L49" s="1248"/>
      <c r="M49" s="1248"/>
      <c r="N49" s="1248"/>
      <c r="O49" s="1248"/>
      <c r="P49" s="1238"/>
      <c r="V49" s="1985"/>
      <c r="W49" s="1987"/>
      <c r="X49" s="1988">
        <f>X37</f>
        <v>2011</v>
      </c>
      <c r="Y49" s="1988">
        <f t="shared" ref="Y49:AG49" si="7">Y37</f>
        <v>2012</v>
      </c>
      <c r="Z49" s="1988">
        <f t="shared" si="7"/>
        <v>2013</v>
      </c>
      <c r="AA49" s="1988">
        <f t="shared" si="7"/>
        <v>2014</v>
      </c>
      <c r="AB49" s="1988">
        <f t="shared" si="7"/>
        <v>2015</v>
      </c>
      <c r="AC49" s="1988">
        <f t="shared" si="7"/>
        <v>2016</v>
      </c>
      <c r="AD49" s="1988">
        <f t="shared" si="7"/>
        <v>2017</v>
      </c>
      <c r="AE49" s="1988">
        <f t="shared" si="7"/>
        <v>2018</v>
      </c>
      <c r="AF49" s="1988">
        <f t="shared" si="7"/>
        <v>2019</v>
      </c>
      <c r="AG49" s="1988">
        <f t="shared" si="7"/>
        <v>2020</v>
      </c>
    </row>
    <row r="50" spans="1:33">
      <c r="A50" s="1252"/>
      <c r="B50" s="1248"/>
      <c r="C50" s="1248"/>
      <c r="D50" s="1248"/>
      <c r="E50" s="1248"/>
      <c r="F50" s="1248"/>
      <c r="G50" s="1248"/>
      <c r="H50" s="1248"/>
      <c r="I50" s="1248"/>
      <c r="J50" s="1248"/>
      <c r="K50" s="1532"/>
      <c r="L50" s="1248"/>
      <c r="M50" s="1248"/>
      <c r="N50" s="1248"/>
      <c r="O50" s="1248"/>
      <c r="P50" s="1238"/>
      <c r="V50" s="1985"/>
      <c r="W50" s="1987" t="str">
        <f>'[1]TS-tab'!A20</f>
        <v>0 - 1,89</v>
      </c>
      <c r="X50" s="1988">
        <f>'10'!B19</f>
        <v>504296.89999400004</v>
      </c>
      <c r="Y50" s="1988">
        <f>'10'!D19</f>
        <v>559139.02674000023</v>
      </c>
      <c r="Z50" s="1988">
        <f>'10'!F19</f>
        <v>512721.76082900044</v>
      </c>
      <c r="AA50" s="1988">
        <f>'10'!H19</f>
        <v>509723.57878980966</v>
      </c>
      <c r="AB50" s="1988">
        <f>'10'!J19</f>
        <v>504998.58600000001</v>
      </c>
      <c r="AC50" s="1988">
        <f>'10'!L19</f>
        <v>520999.24463956594</v>
      </c>
      <c r="AD50" s="1988">
        <f>'10'!N19</f>
        <v>487845.00729306432</v>
      </c>
      <c r="AE50" s="1988">
        <f>'10'!P19</f>
        <v>496775.04107718513</v>
      </c>
      <c r="AF50" s="1988">
        <f>'10'!R19</f>
        <v>491929.4812616689</v>
      </c>
      <c r="AG50" s="1988">
        <f>T19</f>
        <v>459602.27150012436</v>
      </c>
    </row>
    <row r="51" spans="1:33">
      <c r="A51" s="1897"/>
      <c r="B51" s="1897"/>
      <c r="C51" s="1897"/>
      <c r="D51" s="1897"/>
      <c r="E51" s="1897"/>
      <c r="F51" s="1897"/>
      <c r="G51" s="1897"/>
      <c r="H51" s="1897"/>
      <c r="I51" s="1897"/>
      <c r="J51" s="1897"/>
      <c r="K51" s="1897"/>
      <c r="L51" s="1897"/>
      <c r="M51" s="1897"/>
      <c r="N51" s="1897"/>
      <c r="O51" s="1897"/>
      <c r="P51" s="1897"/>
      <c r="V51" s="1985"/>
      <c r="W51" s="1987" t="str">
        <f>'[1]TS-tab'!A21</f>
        <v>1,89 - 7,56</v>
      </c>
      <c r="X51" s="1988">
        <f>'10'!B20</f>
        <v>1188411.6807349992</v>
      </c>
      <c r="Y51" s="1988">
        <f>'10'!D20</f>
        <v>1383234.4910299997</v>
      </c>
      <c r="Z51" s="1988">
        <f>'10'!F20</f>
        <v>1394545.3752979985</v>
      </c>
      <c r="AA51" s="1988">
        <f>'10'!H20</f>
        <v>1881753.4639028551</v>
      </c>
      <c r="AB51" s="1988">
        <f>'10'!J20</f>
        <v>1113617.6629999999</v>
      </c>
      <c r="AC51" s="1988">
        <f>'10'!L20</f>
        <v>1670801.3867941953</v>
      </c>
      <c r="AD51" s="1988">
        <f>'10'!N20</f>
        <v>1513725.3582766468</v>
      </c>
      <c r="AE51" s="1988">
        <f>'10'!P20</f>
        <v>1693836.8791406811</v>
      </c>
      <c r="AF51" s="1988">
        <f>'10'!R20</f>
        <v>1702065.4789503859</v>
      </c>
      <c r="AG51" s="1988">
        <f t="shared" ref="AG51:AG56" si="8">T20</f>
        <v>1675437.4461078423</v>
      </c>
    </row>
    <row r="52" spans="1:33" ht="48.75" customHeight="1">
      <c r="A52" s="1251"/>
      <c r="B52" s="1248"/>
      <c r="C52" s="1248"/>
      <c r="D52" s="1248"/>
      <c r="E52" s="1248"/>
      <c r="F52" s="1248"/>
      <c r="G52" s="1248"/>
      <c r="H52" s="1248"/>
      <c r="I52" s="1248"/>
      <c r="J52" s="1248"/>
      <c r="K52" s="1248"/>
      <c r="L52" s="1248"/>
      <c r="M52" s="1248"/>
      <c r="N52" s="1248"/>
      <c r="O52" s="1248"/>
      <c r="P52" s="1238"/>
      <c r="V52" s="1985"/>
      <c r="W52" s="1987" t="str">
        <f>'[1]TS-tab'!A22</f>
        <v>7,56 - 15</v>
      </c>
      <c r="X52" s="1988">
        <f>'10'!B21</f>
        <v>4686136.8582219994</v>
      </c>
      <c r="Y52" s="1988">
        <f>'10'!D21</f>
        <v>4914038.4101290004</v>
      </c>
      <c r="Z52" s="1988">
        <f>'10'!F21</f>
        <v>4771266.973282</v>
      </c>
      <c r="AA52" s="1988">
        <f>'10'!H21</f>
        <v>5488567.0253040111</v>
      </c>
      <c r="AB52" s="1988">
        <f>'10'!J21</f>
        <v>5508407.8030000003</v>
      </c>
      <c r="AC52" s="1988">
        <f>'10'!L21</f>
        <v>5475166.3686730787</v>
      </c>
      <c r="AD52" s="1988">
        <f>'10'!N21</f>
        <v>5094859.2620210024</v>
      </c>
      <c r="AE52" s="1988">
        <f>'10'!P21</f>
        <v>5222076.7556636911</v>
      </c>
      <c r="AF52" s="1988">
        <f>'10'!R21</f>
        <v>5245992.8721880019</v>
      </c>
      <c r="AG52" s="1988">
        <f t="shared" si="8"/>
        <v>5396278.9594914746</v>
      </c>
    </row>
    <row r="53" spans="1:33">
      <c r="A53" s="1880" t="s">
        <v>362</v>
      </c>
      <c r="B53" s="1880"/>
      <c r="C53" s="1880"/>
      <c r="D53" s="1880"/>
      <c r="E53" s="1880"/>
      <c r="F53" s="1880"/>
      <c r="G53" s="1880"/>
      <c r="H53" s="1880"/>
      <c r="I53" s="1880"/>
      <c r="J53" s="1880"/>
      <c r="K53" s="1528"/>
      <c r="L53" s="1880" t="s">
        <v>363</v>
      </c>
      <c r="M53" s="1880"/>
      <c r="N53" s="1880"/>
      <c r="O53" s="1880"/>
      <c r="P53" s="1880"/>
      <c r="Q53" s="1880"/>
      <c r="R53" s="1880"/>
      <c r="S53" s="1880"/>
      <c r="T53" s="1880"/>
      <c r="U53" s="1880"/>
      <c r="V53" s="1985"/>
      <c r="W53" s="1987" t="str">
        <f>'[1]TS-tab'!A23</f>
        <v>15 - 25</v>
      </c>
      <c r="X53" s="1988">
        <f>'10'!B22</f>
        <v>7878327.4487959985</v>
      </c>
      <c r="Y53" s="1988">
        <f>'10'!D22</f>
        <v>8202299.7308200002</v>
      </c>
      <c r="Z53" s="1988">
        <f>'10'!F22</f>
        <v>8001272.6840059971</v>
      </c>
      <c r="AA53" s="1988">
        <f>'10'!H22</f>
        <v>7473193.0862098094</v>
      </c>
      <c r="AB53" s="1988">
        <f>'10'!J22</f>
        <v>7768172.5099999998</v>
      </c>
      <c r="AC53" s="1988">
        <f>'10'!L22</f>
        <v>8352134.3274809718</v>
      </c>
      <c r="AD53" s="1988">
        <f>'10'!N22</f>
        <v>8265932.4977369672</v>
      </c>
      <c r="AE53" s="1988">
        <f>'10'!P22</f>
        <v>8018166.8469247492</v>
      </c>
      <c r="AF53" s="1988">
        <f>'10'!R22</f>
        <v>8009844.5211904021</v>
      </c>
      <c r="AG53" s="1988">
        <f t="shared" si="8"/>
        <v>8331223.5744369095</v>
      </c>
    </row>
    <row r="54" spans="1:33">
      <c r="A54" s="1251"/>
      <c r="B54" s="1248"/>
      <c r="C54" s="1248"/>
      <c r="D54" s="1248"/>
      <c r="E54" s="1248"/>
      <c r="F54" s="1248"/>
      <c r="G54" s="1248"/>
      <c r="H54" s="1248"/>
      <c r="I54" s="1898"/>
      <c r="J54" s="1898"/>
      <c r="K54" s="1898"/>
      <c r="L54" s="1898"/>
      <c r="M54" s="1898"/>
      <c r="N54" s="1898"/>
      <c r="O54" s="1898"/>
      <c r="P54" s="1898"/>
      <c r="V54" s="1985"/>
      <c r="W54" s="1987" t="str">
        <f>'[1]TS-tab'!A24</f>
        <v>25 - 45</v>
      </c>
      <c r="X54" s="1988">
        <f>'10'!B23</f>
        <v>9278723.9788949993</v>
      </c>
      <c r="Y54" s="1988">
        <f>'10'!D23</f>
        <v>8826859.3298419993</v>
      </c>
      <c r="Z54" s="1988">
        <f>'10'!F23</f>
        <v>9320148.7792099956</v>
      </c>
      <c r="AA54" s="1988">
        <f>'10'!H23</f>
        <v>4991073.5360998977</v>
      </c>
      <c r="AB54" s="1988">
        <f>'10'!J23</f>
        <v>6785664.7669999991</v>
      </c>
      <c r="AC54" s="1988">
        <f>'10'!L23</f>
        <v>7622782.8458727272</v>
      </c>
      <c r="AD54" s="1988">
        <f>'10'!N23</f>
        <v>8721404.2015460376</v>
      </c>
      <c r="AE54" s="1988">
        <f>'10'!P23</f>
        <v>7195290.7486268394</v>
      </c>
      <c r="AF54" s="1988">
        <f>'10'!R23</f>
        <v>7112262.0376888318</v>
      </c>
      <c r="AG54" s="1988">
        <f t="shared" si="8"/>
        <v>6901898.8206374375</v>
      </c>
    </row>
    <row r="55" spans="1:33">
      <c r="A55" s="1251"/>
      <c r="B55" s="1248"/>
      <c r="C55" s="1248"/>
      <c r="D55" s="1248"/>
      <c r="E55" s="1248"/>
      <c r="F55" s="1248"/>
      <c r="G55" s="1248"/>
      <c r="H55" s="1248"/>
      <c r="I55" s="1248"/>
      <c r="J55" s="1248"/>
      <c r="K55" s="1248"/>
      <c r="L55" s="1248"/>
      <c r="M55" s="1248"/>
      <c r="N55" s="1248"/>
      <c r="O55" s="1248"/>
      <c r="P55" s="1238"/>
      <c r="V55" s="1985"/>
      <c r="W55" s="1987" t="str">
        <f>'[1]TS-tab'!A25</f>
        <v>45 - 63</v>
      </c>
      <c r="X55" s="1988">
        <f>'10'!B24</f>
        <v>1554057.6720090001</v>
      </c>
      <c r="Y55" s="1988">
        <f>'10'!D24</f>
        <v>1267826.9206539998</v>
      </c>
      <c r="Z55" s="1988">
        <f>'10'!F24</f>
        <v>1436421.2979679992</v>
      </c>
      <c r="AA55" s="1988">
        <f>'10'!H24</f>
        <v>446199.3853124305</v>
      </c>
      <c r="AB55" s="1988">
        <f>'10'!J24</f>
        <v>832468.37699999998</v>
      </c>
      <c r="AC55" s="1988">
        <f>'10'!L24</f>
        <v>916276.58158523124</v>
      </c>
      <c r="AD55" s="1988">
        <f>'10'!N24</f>
        <v>1175113.939606647</v>
      </c>
      <c r="AE55" s="1988">
        <f>'10'!P24</f>
        <v>966120.17449338897</v>
      </c>
      <c r="AF55" s="1988">
        <f>'10'!R24</f>
        <v>930980.12654766045</v>
      </c>
      <c r="AG55" s="1988">
        <f t="shared" si="8"/>
        <v>830758.18090108014</v>
      </c>
    </row>
    <row r="56" spans="1:33">
      <c r="A56" s="1251"/>
      <c r="B56" s="1248"/>
      <c r="C56" s="1248"/>
      <c r="D56" s="1248"/>
      <c r="E56" s="1248"/>
      <c r="F56" s="1248"/>
      <c r="G56" s="1248"/>
      <c r="H56" s="1248"/>
      <c r="I56" s="1248"/>
      <c r="J56" s="1248"/>
      <c r="K56" s="1248"/>
      <c r="L56" s="1248"/>
      <c r="M56" s="1248"/>
      <c r="N56" s="1248"/>
      <c r="O56" s="1248"/>
      <c r="P56" s="1238"/>
      <c r="V56" s="1985"/>
      <c r="W56" s="1987" t="str">
        <f>'[1]TS-tab'!A26</f>
        <v>63 - 630</v>
      </c>
      <c r="X56" s="1988">
        <f>'10'!B25</f>
        <v>622431.35119500011</v>
      </c>
      <c r="Y56" s="1988">
        <f>'10'!D25</f>
        <v>525458.02798000001</v>
      </c>
      <c r="Z56" s="1988">
        <f>'10'!F25</f>
        <v>566274.33273899986</v>
      </c>
      <c r="AA56" s="1988">
        <f>'10'!H25</f>
        <v>232016.15081998546</v>
      </c>
      <c r="AB56" s="1988">
        <f>'10'!J25</f>
        <v>408832.78300000005</v>
      </c>
      <c r="AC56" s="1988">
        <f>'10'!L25</f>
        <v>428906.15095421666</v>
      </c>
      <c r="AD56" s="1988">
        <f>'10'!N25</f>
        <v>539356.97684662067</v>
      </c>
      <c r="AE56" s="1988">
        <f>'10'!P25</f>
        <v>520412.12425384083</v>
      </c>
      <c r="AF56" s="1988">
        <f>'10'!R25</f>
        <v>490261.17938497674</v>
      </c>
      <c r="AG56" s="1988">
        <f t="shared" si="8"/>
        <v>444284.52803940669</v>
      </c>
    </row>
    <row r="57" spans="1:33">
      <c r="A57" s="1251"/>
      <c r="B57" s="1248"/>
      <c r="C57" s="1248"/>
      <c r="D57" s="1248"/>
      <c r="E57" s="1248"/>
      <c r="F57" s="1248"/>
      <c r="G57" s="1248"/>
      <c r="H57" s="1248"/>
      <c r="I57" s="1248"/>
      <c r="J57" s="1248"/>
      <c r="K57" s="1248"/>
      <c r="L57" s="1248"/>
      <c r="M57" s="1248"/>
      <c r="N57" s="1248"/>
      <c r="O57" s="1248"/>
      <c r="P57" s="1238"/>
      <c r="V57" s="1985"/>
      <c r="W57" s="1987"/>
      <c r="X57" s="1988"/>
      <c r="Y57" s="1988"/>
      <c r="Z57" s="1988"/>
      <c r="AA57" s="1988"/>
      <c r="AB57" s="1988"/>
      <c r="AC57" s="1988"/>
      <c r="AD57" s="1988"/>
      <c r="AE57" s="1988"/>
      <c r="AF57" s="1988"/>
      <c r="AG57" s="1986"/>
    </row>
    <row r="58" spans="1:33">
      <c r="A58" s="1253"/>
      <c r="B58" s="1248"/>
      <c r="C58" s="1248"/>
      <c r="D58" s="1248"/>
      <c r="E58" s="1248"/>
      <c r="F58" s="1248"/>
      <c r="G58" s="1248"/>
      <c r="H58" s="1248"/>
      <c r="I58" s="1248"/>
      <c r="J58" s="1248"/>
      <c r="K58" s="1248"/>
      <c r="L58" s="1248"/>
      <c r="M58" s="1248"/>
      <c r="N58" s="1248"/>
      <c r="O58" s="1248"/>
      <c r="P58" s="1238"/>
      <c r="V58" s="1985"/>
      <c r="W58" s="1987"/>
      <c r="X58" s="1988">
        <f>X37</f>
        <v>2011</v>
      </c>
      <c r="Y58" s="1988">
        <f t="shared" ref="Y58:AG58" si="9">Y37</f>
        <v>2012</v>
      </c>
      <c r="Z58" s="1988">
        <f t="shared" si="9"/>
        <v>2013</v>
      </c>
      <c r="AA58" s="1988">
        <f t="shared" si="9"/>
        <v>2014</v>
      </c>
      <c r="AB58" s="1988">
        <f t="shared" si="9"/>
        <v>2015</v>
      </c>
      <c r="AC58" s="1988">
        <f t="shared" si="9"/>
        <v>2016</v>
      </c>
      <c r="AD58" s="1988">
        <f t="shared" si="9"/>
        <v>2017</v>
      </c>
      <c r="AE58" s="1988">
        <f t="shared" si="9"/>
        <v>2018</v>
      </c>
      <c r="AF58" s="1988">
        <f t="shared" si="9"/>
        <v>2019</v>
      </c>
      <c r="AG58" s="1988">
        <f t="shared" si="9"/>
        <v>2020</v>
      </c>
    </row>
    <row r="59" spans="1:33">
      <c r="A59" s="1254"/>
      <c r="B59" s="1248"/>
      <c r="C59" s="1248"/>
      <c r="D59" s="1248"/>
      <c r="E59" s="1248"/>
      <c r="F59" s="1248"/>
      <c r="G59" s="1248"/>
      <c r="H59" s="1248"/>
      <c r="I59" s="1248"/>
      <c r="J59" s="1248"/>
      <c r="K59" s="1248"/>
      <c r="L59" s="1248"/>
      <c r="M59" s="1248"/>
      <c r="N59" s="1248"/>
      <c r="O59" s="1248"/>
      <c r="P59" s="1238"/>
      <c r="V59" s="1985"/>
      <c r="W59" s="1987" t="str">
        <f>'[1]TS-tab'!A7</f>
        <v>VO+SO</v>
      </c>
      <c r="X59" s="1988">
        <f>X61-X60</f>
        <v>47118092.25905399</v>
      </c>
      <c r="Y59" s="1988">
        <f t="shared" ref="Y59:AD59" si="10">Y61-Y60</f>
        <v>46662174.102000006</v>
      </c>
      <c r="Z59" s="1988">
        <f t="shared" si="10"/>
        <v>47334125.896372996</v>
      </c>
      <c r="AA59" s="1988">
        <f t="shared" si="10"/>
        <v>43967311.501349993</v>
      </c>
      <c r="AB59" s="1988">
        <f t="shared" si="10"/>
        <v>45471682.594999991</v>
      </c>
      <c r="AC59" s="1988">
        <f t="shared" si="10"/>
        <v>49683527.096944995</v>
      </c>
      <c r="AD59" s="1988">
        <f t="shared" si="10"/>
        <v>50835738.715214998</v>
      </c>
      <c r="AE59" s="1988">
        <f>AE61-AE60</f>
        <v>49829735.242558002</v>
      </c>
      <c r="AF59" s="1988">
        <f>AF61-AF60</f>
        <v>53379467.106026985</v>
      </c>
      <c r="AG59" s="1988">
        <f>AG61-AG60</f>
        <v>55139496.558839992</v>
      </c>
    </row>
    <row r="60" spans="1:33">
      <c r="A60" s="1255"/>
      <c r="B60" s="1248"/>
      <c r="C60" s="1248"/>
      <c r="D60" s="1248"/>
      <c r="E60" s="1248"/>
      <c r="F60" s="1248"/>
      <c r="G60" s="1248"/>
      <c r="H60" s="1248"/>
      <c r="I60" s="1248"/>
      <c r="J60" s="1248"/>
      <c r="K60" s="1248"/>
      <c r="L60" s="1248"/>
      <c r="M60" s="1248"/>
      <c r="N60" s="1248"/>
      <c r="O60" s="1248"/>
      <c r="P60" s="1238"/>
      <c r="V60" s="1985"/>
      <c r="W60" s="1987" t="str">
        <f>'[1]TS-tab'!A27</f>
        <v>MO+DOM</v>
      </c>
      <c r="X60" s="1988">
        <f>'10'!B26</f>
        <v>37973004.157773986</v>
      </c>
      <c r="Y60" s="1988">
        <f>'10'!D26</f>
        <v>38317586.949962996</v>
      </c>
      <c r="Z60" s="1988">
        <f>'10'!F26</f>
        <v>38902503.829107977</v>
      </c>
      <c r="AA60" s="1988">
        <f>'10'!H26</f>
        <v>31563516.76912</v>
      </c>
      <c r="AB60" s="1988">
        <f>'10'!J26</f>
        <v>34345772.933999993</v>
      </c>
      <c r="AC60" s="1988">
        <f>'10'!L26</f>
        <v>37526410.592999987</v>
      </c>
      <c r="AD60" s="1988">
        <f>'10'!N26</f>
        <v>39209275.907299995</v>
      </c>
      <c r="AE60" s="1988">
        <f>'10'!P26</f>
        <v>36014212.259259999</v>
      </c>
      <c r="AF60" s="1988">
        <f>'10'!R26</f>
        <v>36017655.155199997</v>
      </c>
      <c r="AG60" s="1988">
        <f>T26</f>
        <v>36305115.29463999</v>
      </c>
    </row>
    <row r="61" spans="1:33">
      <c r="A61" s="1255"/>
      <c r="B61" s="1256"/>
      <c r="C61" s="1256"/>
      <c r="D61" s="1256"/>
      <c r="E61" s="1256"/>
      <c r="F61" s="1256"/>
      <c r="G61" s="1256"/>
      <c r="H61" s="1256"/>
      <c r="I61" s="1256"/>
      <c r="J61" s="1256"/>
      <c r="K61" s="1256"/>
      <c r="L61" s="1256"/>
      <c r="M61" s="1256"/>
      <c r="N61" s="1256"/>
      <c r="O61" s="1256"/>
      <c r="P61" s="1238"/>
      <c r="V61" s="1985"/>
      <c r="W61" s="1985"/>
      <c r="X61" s="1988">
        <f>'10'!B27</f>
        <v>85091096.416827977</v>
      </c>
      <c r="Y61" s="1988">
        <f>'10'!D27</f>
        <v>84979761.051963001</v>
      </c>
      <c r="Z61" s="1988">
        <f>'10'!F27</f>
        <v>86236629.725480974</v>
      </c>
      <c r="AA61" s="1988">
        <f>'10'!H27</f>
        <v>75530828.270469993</v>
      </c>
      <c r="AB61" s="1988">
        <f>'10'!J27</f>
        <v>79817455.528999984</v>
      </c>
      <c r="AC61" s="1988">
        <f>'10'!L27</f>
        <v>87209937.689944983</v>
      </c>
      <c r="AD61" s="1988">
        <f>'10'!N27</f>
        <v>90045014.622514993</v>
      </c>
      <c r="AE61" s="1988">
        <f>'10'!P27</f>
        <v>85843947.501818001</v>
      </c>
      <c r="AF61" s="1988">
        <f>'10'!R27</f>
        <v>89397122.261226982</v>
      </c>
      <c r="AG61" s="1988">
        <f>T27</f>
        <v>91444611.853479981</v>
      </c>
    </row>
    <row r="62" spans="1:33">
      <c r="A62" s="1257"/>
      <c r="B62" s="1258"/>
      <c r="C62" s="1890"/>
      <c r="D62" s="1258"/>
      <c r="E62" s="1890"/>
      <c r="F62" s="1258"/>
      <c r="G62" s="1890"/>
      <c r="H62" s="1258"/>
      <c r="I62" s="1890"/>
      <c r="J62" s="1258"/>
      <c r="K62" s="1890"/>
      <c r="L62" s="1258"/>
      <c r="M62" s="1890"/>
      <c r="N62" s="1258"/>
      <c r="O62" s="1890"/>
      <c r="P62" s="1238"/>
    </row>
    <row r="63" spans="1:33">
      <c r="A63" s="1259"/>
      <c r="B63" s="1260"/>
      <c r="C63" s="1890"/>
      <c r="D63" s="1260"/>
      <c r="E63" s="1890"/>
      <c r="F63" s="1260"/>
      <c r="G63" s="1890"/>
      <c r="H63" s="1260"/>
      <c r="I63" s="1890"/>
      <c r="J63" s="1260"/>
      <c r="K63" s="1890"/>
      <c r="L63" s="1260"/>
      <c r="M63" s="1890"/>
      <c r="N63" s="1260"/>
      <c r="O63" s="1890"/>
      <c r="P63" s="1238"/>
    </row>
    <row r="64" spans="1:33">
      <c r="A64" s="1261"/>
      <c r="B64" s="1248"/>
      <c r="C64" s="1248"/>
      <c r="D64" s="1248"/>
      <c r="E64" s="1248"/>
      <c r="F64" s="1248"/>
      <c r="G64" s="1248"/>
      <c r="H64" s="1248"/>
      <c r="I64" s="1248"/>
      <c r="J64" s="1248"/>
      <c r="K64" s="1248"/>
      <c r="L64" s="1248"/>
      <c r="M64" s="1248"/>
      <c r="N64" s="1248"/>
      <c r="O64" s="1248"/>
      <c r="P64" s="1238"/>
    </row>
    <row r="65" spans="1:16">
      <c r="A65" s="1261"/>
      <c r="B65" s="1248"/>
      <c r="C65" s="1248"/>
      <c r="D65" s="1248"/>
      <c r="E65" s="1248"/>
      <c r="F65" s="1248"/>
      <c r="G65" s="1248"/>
      <c r="H65" s="1248"/>
      <c r="I65" s="1248"/>
      <c r="J65" s="1248"/>
      <c r="K65" s="1248"/>
      <c r="L65" s="1248"/>
      <c r="M65" s="1248"/>
      <c r="N65" s="1248"/>
      <c r="O65" s="1248"/>
      <c r="P65" s="1238"/>
    </row>
    <row r="66" spans="1:16">
      <c r="A66" s="1262"/>
      <c r="B66" s="1238"/>
      <c r="C66" s="1238"/>
      <c r="D66" s="1238"/>
      <c r="E66" s="1238"/>
      <c r="F66" s="1238"/>
      <c r="G66" s="1238"/>
      <c r="H66" s="1238"/>
      <c r="I66" s="1238"/>
      <c r="J66" s="1238"/>
      <c r="K66" s="1238"/>
      <c r="L66" s="1238"/>
      <c r="M66" s="1238"/>
      <c r="N66" s="1238"/>
      <c r="O66" s="1238"/>
      <c r="P66" s="1238"/>
    </row>
    <row r="68" spans="1:16">
      <c r="A68" s="1895"/>
      <c r="B68" s="1896"/>
      <c r="C68" s="1896"/>
      <c r="D68" s="1896"/>
      <c r="E68" s="1896"/>
      <c r="F68" s="1896"/>
      <c r="G68" s="1896"/>
      <c r="H68" s="1896"/>
      <c r="I68" s="1896"/>
      <c r="J68" s="1896"/>
      <c r="K68" s="1896"/>
      <c r="L68" s="1896"/>
      <c r="M68" s="1896"/>
      <c r="N68" s="1896"/>
      <c r="O68" s="1896"/>
      <c r="P68" s="1896"/>
    </row>
    <row r="69" spans="1:16">
      <c r="A69" s="1895"/>
      <c r="B69" s="1896"/>
      <c r="C69" s="1896"/>
      <c r="D69" s="1896"/>
      <c r="E69" s="1896"/>
      <c r="F69" s="1896"/>
      <c r="G69" s="1896"/>
      <c r="H69" s="1896"/>
      <c r="I69" s="1896"/>
      <c r="J69" s="1896"/>
      <c r="K69" s="1896"/>
      <c r="L69" s="1896"/>
      <c r="M69" s="1896"/>
      <c r="N69" s="1896"/>
      <c r="O69" s="1896"/>
      <c r="P69" s="1896"/>
    </row>
  </sheetData>
  <mergeCells count="46">
    <mergeCell ref="A1:U1"/>
    <mergeCell ref="A68:A69"/>
    <mergeCell ref="B68:P69"/>
    <mergeCell ref="A51:P51"/>
    <mergeCell ref="I54:P54"/>
    <mergeCell ref="C62:C63"/>
    <mergeCell ref="E62:E63"/>
    <mergeCell ref="G62:G63"/>
    <mergeCell ref="I62:I63"/>
    <mergeCell ref="C37:C38"/>
    <mergeCell ref="E37:E38"/>
    <mergeCell ref="G37:G38"/>
    <mergeCell ref="I37:I38"/>
    <mergeCell ref="Q4:Q5"/>
    <mergeCell ref="F3:G3"/>
    <mergeCell ref="H3:I3"/>
    <mergeCell ref="A36:J36"/>
    <mergeCell ref="R3:S3"/>
    <mergeCell ref="S4:S5"/>
    <mergeCell ref="P3:Q3"/>
    <mergeCell ref="T3:U3"/>
    <mergeCell ref="U4:U5"/>
    <mergeCell ref="A29:U29"/>
    <mergeCell ref="K62:K63"/>
    <mergeCell ref="M62:M63"/>
    <mergeCell ref="O62:O63"/>
    <mergeCell ref="M37:M38"/>
    <mergeCell ref="O37:O38"/>
    <mergeCell ref="L53:U53"/>
    <mergeCell ref="K37:K38"/>
    <mergeCell ref="A53:J53"/>
    <mergeCell ref="A3:A5"/>
    <mergeCell ref="B2:O2"/>
    <mergeCell ref="B3:C3"/>
    <mergeCell ref="D3:E3"/>
    <mergeCell ref="L3:M3"/>
    <mergeCell ref="N3:O3"/>
    <mergeCell ref="C4:C5"/>
    <mergeCell ref="E4:E5"/>
    <mergeCell ref="G4:G5"/>
    <mergeCell ref="I4:I5"/>
    <mergeCell ref="K4:K5"/>
    <mergeCell ref="M4:M5"/>
    <mergeCell ref="O4:O5"/>
    <mergeCell ref="J3:K3"/>
    <mergeCell ref="L36:U3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ignoredErrors>
    <ignoredError sqref="AG41 AG49" formula="1"/>
  </ignoredErrors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List45"/>
  <dimension ref="A1:AA120"/>
  <sheetViews>
    <sheetView showGridLines="0" zoomScaleNormal="100" zoomScaleSheetLayoutView="100" workbookViewId="0">
      <selection sqref="A1:K1"/>
    </sheetView>
  </sheetViews>
  <sheetFormatPr defaultColWidth="9.140625" defaultRowHeight="12.75"/>
  <cols>
    <col min="1" max="1" width="19.7109375" style="1266" customWidth="1"/>
    <col min="2" max="2" width="3.85546875" style="1086" customWidth="1"/>
    <col min="3" max="3" width="5.7109375" style="1086" customWidth="1"/>
    <col min="4" max="6" width="8.7109375" style="1086" customWidth="1"/>
    <col min="7" max="7" width="6.7109375" style="1086" customWidth="1"/>
    <col min="8" max="8" width="7.7109375" style="1086" customWidth="1"/>
    <col min="9" max="10" width="8.7109375" style="1086" customWidth="1"/>
    <col min="11" max="11" width="6.7109375" style="1086" customWidth="1"/>
    <col min="12" max="12" width="9.140625" style="1086"/>
    <col min="13" max="13" width="10.140625" style="1086" bestFit="1" customWidth="1"/>
    <col min="14" max="14" width="11.140625" style="1086" customWidth="1"/>
    <col min="15" max="16384" width="9.140625" style="1086"/>
  </cols>
  <sheetData>
    <row r="1" spans="1:27" ht="18" customHeight="1">
      <c r="A1" s="1901" t="s">
        <v>434</v>
      </c>
      <c r="B1" s="1901"/>
      <c r="C1" s="1901"/>
      <c r="D1" s="1901"/>
      <c r="E1" s="1901"/>
      <c r="F1" s="1901"/>
      <c r="G1" s="1901"/>
      <c r="H1" s="1901"/>
      <c r="I1" s="1901"/>
      <c r="J1" s="1901"/>
      <c r="K1" s="1901"/>
    </row>
    <row r="2" spans="1:27" ht="5.0999999999999996" customHeight="1">
      <c r="J2" s="1902"/>
      <c r="K2" s="1902"/>
    </row>
    <row r="3" spans="1:27" ht="18" customHeight="1">
      <c r="A3" s="1798" t="s">
        <v>469</v>
      </c>
      <c r="B3" s="1798"/>
      <c r="C3" s="1798"/>
      <c r="D3" s="1798"/>
      <c r="E3" s="1798"/>
      <c r="F3" s="1798"/>
      <c r="G3" s="1798"/>
      <c r="H3" s="1798"/>
      <c r="I3" s="1798"/>
      <c r="J3" s="1798"/>
      <c r="K3" s="1798"/>
    </row>
    <row r="4" spans="1:27" ht="5.0999999999999996" customHeight="1">
      <c r="A4" s="1282"/>
      <c r="B4" s="1282"/>
      <c r="C4" s="1282"/>
      <c r="D4" s="1282"/>
      <c r="E4" s="1282"/>
      <c r="F4" s="1282"/>
      <c r="G4" s="1282"/>
      <c r="H4" s="1282"/>
      <c r="I4" s="1282"/>
      <c r="J4" s="1283"/>
      <c r="K4" s="1283"/>
    </row>
    <row r="5" spans="1:27" ht="15.75" customHeight="1">
      <c r="A5" s="1815">
        <v>2020</v>
      </c>
      <c r="B5" s="1816"/>
      <c r="C5" s="1816"/>
      <c r="D5" s="1816"/>
      <c r="E5" s="1816"/>
      <c r="F5" s="1816"/>
      <c r="G5" s="1816"/>
      <c r="H5" s="1816"/>
      <c r="I5" s="1816"/>
      <c r="J5" s="1816"/>
      <c r="K5" s="1817"/>
    </row>
    <row r="6" spans="1:27" ht="13.5" customHeight="1">
      <c r="A6" s="249"/>
      <c r="B6" s="200"/>
      <c r="C6" s="201"/>
      <c r="D6" s="1658" t="s">
        <v>514</v>
      </c>
      <c r="E6" s="1818">
        <f>A5</f>
        <v>2020</v>
      </c>
      <c r="F6" s="1818"/>
      <c r="G6" s="1819"/>
      <c r="H6" s="1844" t="s">
        <v>550</v>
      </c>
      <c r="I6" s="1823">
        <f>E6-1</f>
        <v>2019</v>
      </c>
      <c r="J6" s="1823"/>
      <c r="K6" s="1824"/>
    </row>
    <row r="7" spans="1:27" ht="13.5" customHeight="1">
      <c r="A7" s="250"/>
      <c r="B7" s="200"/>
      <c r="C7" s="203"/>
      <c r="D7" s="1831"/>
      <c r="E7" s="1820"/>
      <c r="F7" s="1821"/>
      <c r="G7" s="1822"/>
      <c r="H7" s="1845"/>
      <c r="I7" s="1825"/>
      <c r="J7" s="1825"/>
      <c r="K7" s="1826"/>
    </row>
    <row r="8" spans="1:27" ht="13.5" customHeight="1">
      <c r="A8" s="250"/>
      <c r="B8" s="1847" t="s">
        <v>2</v>
      </c>
      <c r="C8" s="1848"/>
      <c r="D8" s="1831"/>
      <c r="E8" s="251"/>
      <c r="F8" s="252"/>
      <c r="G8" s="1658" t="s">
        <v>102</v>
      </c>
      <c r="H8" s="1845"/>
      <c r="I8" s="1842"/>
      <c r="J8" s="1843"/>
      <c r="K8" s="1827" t="s">
        <v>102</v>
      </c>
    </row>
    <row r="9" spans="1:27" ht="13.5" customHeight="1">
      <c r="A9" s="253"/>
      <c r="B9" s="1849"/>
      <c r="C9" s="1850"/>
      <c r="D9" s="1659"/>
      <c r="E9" s="205" t="s">
        <v>397</v>
      </c>
      <c r="F9" s="206" t="s">
        <v>3</v>
      </c>
      <c r="G9" s="1659"/>
      <c r="H9" s="1846"/>
      <c r="I9" s="208" t="s">
        <v>417</v>
      </c>
      <c r="J9" s="207" t="s">
        <v>3</v>
      </c>
      <c r="K9" s="1828"/>
    </row>
    <row r="10" spans="1:27" ht="13.5" customHeight="1">
      <c r="A10" s="1899" t="s">
        <v>0</v>
      </c>
      <c r="B10" s="1900"/>
      <c r="C10" s="1178"/>
      <c r="D10" s="1137"/>
      <c r="E10" s="1179"/>
      <c r="F10" s="1178"/>
      <c r="G10" s="1137"/>
      <c r="H10" s="1180"/>
      <c r="I10" s="1181"/>
      <c r="J10" s="1182"/>
      <c r="K10" s="1141"/>
    </row>
    <row r="11" spans="1:27" ht="13.5" customHeight="1">
      <c r="A11" s="1272"/>
      <c r="B11" s="1123"/>
      <c r="C11" s="1142" t="s">
        <v>4</v>
      </c>
      <c r="D11" s="1143">
        <v>88</v>
      </c>
      <c r="E11" s="1122">
        <v>99815.020990000005</v>
      </c>
      <c r="F11" s="1144">
        <v>1066545.41549</v>
      </c>
      <c r="G11" s="1145">
        <f>E11/E16</f>
        <v>0.3605162048439986</v>
      </c>
      <c r="H11" s="1146">
        <f>(E11-I11)/I11</f>
        <v>3.692324452647567E-2</v>
      </c>
      <c r="I11" s="1147">
        <v>96260.761360000004</v>
      </c>
      <c r="J11" s="1148">
        <v>1029480.4949599999</v>
      </c>
      <c r="K11" s="1149">
        <f>I11/$I$16</f>
        <v>0.35041512211402237</v>
      </c>
      <c r="L11" s="1085"/>
    </row>
    <row r="12" spans="1:27" ht="13.5" customHeight="1">
      <c r="A12" s="1272"/>
      <c r="B12" s="1123"/>
      <c r="C12" s="1142" t="s">
        <v>5</v>
      </c>
      <c r="D12" s="1143">
        <v>319</v>
      </c>
      <c r="E12" s="1122">
        <v>36620.768820000005</v>
      </c>
      <c r="F12" s="1144">
        <v>391274.26605000003</v>
      </c>
      <c r="G12" s="1145">
        <f>E12/E16</f>
        <v>0.13226847484987778</v>
      </c>
      <c r="H12" s="1146">
        <f>(E12-I12)/I12</f>
        <v>9.2833896262726562E-2</v>
      </c>
      <c r="I12" s="1147">
        <v>33509.913029999996</v>
      </c>
      <c r="J12" s="1148">
        <v>358471.69336000003</v>
      </c>
      <c r="K12" s="1149">
        <f>I12/$I$16</f>
        <v>0.12198511730572206</v>
      </c>
      <c r="L12" s="1085"/>
      <c r="N12" s="1085"/>
      <c r="O12" s="1085"/>
      <c r="P12" s="1085"/>
    </row>
    <row r="13" spans="1:27" ht="13.5" customHeight="1">
      <c r="A13" s="1273"/>
      <c r="B13" s="1274"/>
      <c r="C13" s="1142" t="s">
        <v>6</v>
      </c>
      <c r="D13" s="1143">
        <v>9658</v>
      </c>
      <c r="E13" s="1122">
        <v>52615.937460000008</v>
      </c>
      <c r="F13" s="1144">
        <v>562125.47744000005</v>
      </c>
      <c r="G13" s="1145">
        <f>E13/E16</f>
        <v>0.19004051593886642</v>
      </c>
      <c r="H13" s="1146">
        <f>(E13-I13)/I13</f>
        <v>-3.2820760808508466E-2</v>
      </c>
      <c r="I13" s="1147">
        <v>54401.43391</v>
      </c>
      <c r="J13" s="1148">
        <v>582116.1161499999</v>
      </c>
      <c r="K13" s="1149">
        <f>I13/$I$16</f>
        <v>0.19803588541604869</v>
      </c>
      <c r="L13" s="1085"/>
      <c r="N13" s="1085"/>
      <c r="O13" s="1085"/>
      <c r="P13" s="1085"/>
    </row>
    <row r="14" spans="1:27" ht="13.5" customHeight="1">
      <c r="A14" s="1273"/>
      <c r="B14" s="1274"/>
      <c r="C14" s="1142" t="s">
        <v>7</v>
      </c>
      <c r="D14" s="1143">
        <v>95089</v>
      </c>
      <c r="E14" s="1122">
        <v>83586.819760000013</v>
      </c>
      <c r="F14" s="1144">
        <v>893007.9063899999</v>
      </c>
      <c r="G14" s="1145">
        <f>E14/E16</f>
        <v>0.30190248657938545</v>
      </c>
      <c r="H14" s="1146">
        <f>(E14-I14)/I14</f>
        <v>-2.7323433301971112E-2</v>
      </c>
      <c r="I14" s="1147">
        <v>85934.855040000009</v>
      </c>
      <c r="J14" s="1148">
        <v>919534.42724000011</v>
      </c>
      <c r="K14" s="1149">
        <f>I14/$I$16</f>
        <v>0.31282603936691339</v>
      </c>
      <c r="L14" s="1085"/>
      <c r="N14" s="1085"/>
      <c r="O14" s="1085"/>
      <c r="P14" s="1085"/>
    </row>
    <row r="15" spans="1:27" ht="13.5" customHeight="1">
      <c r="A15" s="1273"/>
      <c r="B15" s="1274"/>
      <c r="C15" s="1275" t="s">
        <v>226</v>
      </c>
      <c r="D15" s="1276">
        <v>14</v>
      </c>
      <c r="E15" s="1153">
        <v>4228.3999999999996</v>
      </c>
      <c r="F15" s="1154">
        <v>45182.68299999999</v>
      </c>
      <c r="G15" s="1155">
        <f>E15/E16</f>
        <v>1.5272317787871694E-2</v>
      </c>
      <c r="H15" s="1156">
        <f>(E15-I15)/I15</f>
        <v>-8.0375974941963621E-2</v>
      </c>
      <c r="I15" s="1277">
        <v>4597.9660000000003</v>
      </c>
      <c r="J15" s="1278">
        <v>49168.800000000003</v>
      </c>
      <c r="K15" s="1159">
        <f>I15/$I$16</f>
        <v>1.6737835797293377E-2</v>
      </c>
      <c r="L15" s="1085"/>
    </row>
    <row r="16" spans="1:27" ht="13.5" customHeight="1">
      <c r="A16" s="1267"/>
      <c r="B16" s="1268"/>
      <c r="C16" s="254" t="s">
        <v>8</v>
      </c>
      <c r="D16" s="255">
        <f>SUM(D11:D15)</f>
        <v>105168</v>
      </c>
      <c r="E16" s="256">
        <f t="shared" ref="E16:F16" si="0">SUM(E11:E15)</f>
        <v>276866.94703000004</v>
      </c>
      <c r="F16" s="257">
        <f t="shared" si="0"/>
        <v>2958135.7483700002</v>
      </c>
      <c r="G16" s="258">
        <f>SUM(G11:G15)</f>
        <v>1</v>
      </c>
      <c r="H16" s="259">
        <f t="shared" ref="H16" si="1">(E16-I16)/I16</f>
        <v>7.8703272460178397E-3</v>
      </c>
      <c r="I16" s="260">
        <v>274704.92934000003</v>
      </c>
      <c r="J16" s="261">
        <v>2938771.5317099998</v>
      </c>
      <c r="K16" s="262">
        <f>SUM(K11:K15)</f>
        <v>0.99999999999999978</v>
      </c>
      <c r="L16" s="1085"/>
      <c r="M16" s="1085"/>
      <c r="N16" s="1122"/>
      <c r="O16" s="1122"/>
      <c r="P16" s="1122"/>
      <c r="Q16" s="1085"/>
      <c r="T16" s="1122"/>
      <c r="W16" s="1101"/>
      <c r="Y16" s="1122"/>
      <c r="AA16" s="1281"/>
    </row>
    <row r="17" spans="1:27" ht="13.5" customHeight="1">
      <c r="A17" s="1899" t="s">
        <v>9</v>
      </c>
      <c r="B17" s="1900"/>
      <c r="C17" s="1178"/>
      <c r="D17" s="1269"/>
      <c r="E17" s="1270"/>
      <c r="F17" s="1271"/>
      <c r="G17" s="1137"/>
      <c r="H17" s="1180"/>
      <c r="I17" s="1181"/>
      <c r="J17" s="1182"/>
      <c r="K17" s="1141"/>
      <c r="L17" s="1085"/>
      <c r="N17" s="1085"/>
      <c r="O17" s="1085"/>
      <c r="P17" s="1085"/>
      <c r="Q17" s="1085"/>
      <c r="W17" s="1101"/>
      <c r="Y17" s="1085"/>
      <c r="AA17" s="1281"/>
    </row>
    <row r="18" spans="1:27" ht="13.5" customHeight="1">
      <c r="A18" s="1272"/>
      <c r="B18" s="1123"/>
      <c r="C18" s="1142" t="s">
        <v>4</v>
      </c>
      <c r="D18" s="1143">
        <v>202</v>
      </c>
      <c r="E18" s="1122">
        <v>386732.02099999995</v>
      </c>
      <c r="F18" s="1144">
        <v>4132631.0568200005</v>
      </c>
      <c r="G18" s="1145">
        <f>E18/E23</f>
        <v>0.37301319259737653</v>
      </c>
      <c r="H18" s="1146">
        <f>(E18-I18)/I18</f>
        <v>-2.8296099367806551E-2</v>
      </c>
      <c r="I18" s="1147">
        <v>397993.68999999994</v>
      </c>
      <c r="J18" s="1148">
        <v>4247048.3986399993</v>
      </c>
      <c r="K18" s="1149">
        <f>I18/$I$23</f>
        <v>0.38186024729584933</v>
      </c>
      <c r="L18" s="1085"/>
      <c r="M18" s="1085"/>
      <c r="N18" s="1085"/>
      <c r="O18" s="1085"/>
      <c r="P18" s="1085"/>
      <c r="Q18" s="1085"/>
      <c r="W18" s="1101"/>
      <c r="Y18" s="1122"/>
      <c r="AA18" s="1281"/>
    </row>
    <row r="19" spans="1:27" ht="13.5" customHeight="1">
      <c r="A19" s="1272"/>
      <c r="B19" s="1123"/>
      <c r="C19" s="1142" t="s">
        <v>5</v>
      </c>
      <c r="D19" s="1143">
        <v>838</v>
      </c>
      <c r="E19" s="1122">
        <v>114852.52400000002</v>
      </c>
      <c r="F19" s="1144">
        <v>1227151.9563299995</v>
      </c>
      <c r="G19" s="1145">
        <f>E19/E23</f>
        <v>0.11077827624495264</v>
      </c>
      <c r="H19" s="1146">
        <f>(E19-I19)/I19</f>
        <v>3.856536628360125E-2</v>
      </c>
      <c r="I19" s="1147">
        <v>110587.67</v>
      </c>
      <c r="J19" s="1148">
        <v>1179456.3134300003</v>
      </c>
      <c r="K19" s="1149">
        <f>I19/$I$23</f>
        <v>0.10610478526448945</v>
      </c>
      <c r="L19" s="1104"/>
      <c r="M19" s="1085"/>
      <c r="N19" s="1122"/>
      <c r="O19" s="1122"/>
      <c r="P19" s="1122"/>
      <c r="Q19" s="1085"/>
      <c r="T19" s="1122"/>
      <c r="W19" s="1101"/>
      <c r="Y19" s="1085"/>
      <c r="AA19" s="1281"/>
    </row>
    <row r="20" spans="1:27" ht="13.5" customHeight="1">
      <c r="A20" s="1273"/>
      <c r="B20" s="1274"/>
      <c r="C20" s="1142" t="s">
        <v>6</v>
      </c>
      <c r="D20" s="1143">
        <v>24765</v>
      </c>
      <c r="E20" s="1122">
        <v>143004.36000000002</v>
      </c>
      <c r="F20" s="1144">
        <v>1527361.80589</v>
      </c>
      <c r="G20" s="1145">
        <f>E20/E23</f>
        <v>0.13793146153507826</v>
      </c>
      <c r="H20" s="1146">
        <f>(E20-I20)/I20</f>
        <v>-4.194843577995605E-2</v>
      </c>
      <c r="I20" s="1147">
        <v>149265.82799999998</v>
      </c>
      <c r="J20" s="1148">
        <v>1593745.43505</v>
      </c>
      <c r="K20" s="1149">
        <f>I20/$I$23</f>
        <v>0.14321504944688876</v>
      </c>
      <c r="L20" s="1085"/>
      <c r="M20" s="1085"/>
      <c r="N20" s="1122"/>
      <c r="O20" s="1122"/>
      <c r="P20" s="1122"/>
      <c r="Q20" s="1085"/>
      <c r="T20" s="1122"/>
      <c r="W20" s="1101"/>
      <c r="Y20" s="1122"/>
      <c r="AA20" s="1281"/>
    </row>
    <row r="21" spans="1:27" ht="13.5" customHeight="1">
      <c r="A21" s="1273"/>
      <c r="B21" s="1274"/>
      <c r="C21" s="1142" t="s">
        <v>7</v>
      </c>
      <c r="D21" s="1143">
        <v>359729</v>
      </c>
      <c r="E21" s="1122">
        <v>379137.70000000007</v>
      </c>
      <c r="F21" s="1144">
        <v>4049671</v>
      </c>
      <c r="G21" s="1145">
        <f>E21/E23</f>
        <v>0.36568827051180852</v>
      </c>
      <c r="H21" s="1146">
        <f>(E21-I21)/I21</f>
        <v>2.1639299911184851E-2</v>
      </c>
      <c r="I21" s="1147">
        <v>371107.2</v>
      </c>
      <c r="J21" s="1148">
        <v>3962173.3</v>
      </c>
      <c r="K21" s="1149">
        <f>I21/$I$23</f>
        <v>0.35606365308271654</v>
      </c>
      <c r="L21" s="1085"/>
      <c r="M21" s="1085"/>
      <c r="N21" s="1085"/>
      <c r="O21" s="1085"/>
      <c r="P21" s="1085"/>
      <c r="Q21" s="1085"/>
      <c r="W21" s="1101"/>
      <c r="AA21" s="1281"/>
    </row>
    <row r="22" spans="1:27" ht="13.5" customHeight="1">
      <c r="A22" s="1273"/>
      <c r="B22" s="1274"/>
      <c r="C22" s="1275" t="s">
        <v>226</v>
      </c>
      <c r="D22" s="1276">
        <v>27</v>
      </c>
      <c r="E22" s="1153">
        <v>13051.795000000002</v>
      </c>
      <c r="F22" s="1154">
        <v>139560.55459999997</v>
      </c>
      <c r="G22" s="1155">
        <f>E22/E23</f>
        <v>1.2588799110783944E-2</v>
      </c>
      <c r="H22" s="1156">
        <f>(E22-I22)/I22</f>
        <v>-1.8308621178812032E-2</v>
      </c>
      <c r="I22" s="1277">
        <v>13295.211999999998</v>
      </c>
      <c r="J22" s="1278">
        <v>143838.06346999999</v>
      </c>
      <c r="K22" s="1159">
        <f>I22/$I$23</f>
        <v>1.2756264910056095E-2</v>
      </c>
      <c r="L22" s="1085"/>
      <c r="M22" s="1085"/>
      <c r="N22" s="1085"/>
      <c r="O22" s="1085"/>
      <c r="P22" s="1085"/>
      <c r="W22" s="1101"/>
      <c r="AA22" s="1281"/>
    </row>
    <row r="23" spans="1:27" ht="13.5" customHeight="1">
      <c r="A23" s="1267"/>
      <c r="B23" s="1268"/>
      <c r="C23" s="254" t="s">
        <v>8</v>
      </c>
      <c r="D23" s="255">
        <f>SUM(D18:D22)</f>
        <v>385561</v>
      </c>
      <c r="E23" s="256">
        <f t="shared" ref="E23" si="2">SUM(E18:E22)</f>
        <v>1036778.4000000001</v>
      </c>
      <c r="F23" s="257">
        <f t="shared" ref="F23" si="3">SUM(F18:F22)</f>
        <v>11076376.373640001</v>
      </c>
      <c r="G23" s="258">
        <f>SUM(G18:G22)</f>
        <v>0.99999999999999989</v>
      </c>
      <c r="H23" s="259">
        <f t="shared" ref="H23" si="4">(E23-I23)/I23</f>
        <v>-5.2494143437422335E-3</v>
      </c>
      <c r="I23" s="260">
        <v>1042249.5999999997</v>
      </c>
      <c r="J23" s="261">
        <v>11126261.51059</v>
      </c>
      <c r="K23" s="262">
        <f>SUM(K18:K22)</f>
        <v>1.0000000000000002</v>
      </c>
      <c r="L23" s="1085"/>
      <c r="M23" s="1085"/>
      <c r="N23" s="1085"/>
      <c r="O23" s="1085"/>
      <c r="P23" s="1085"/>
      <c r="AA23" s="1281"/>
    </row>
    <row r="24" spans="1:27" ht="13.5" customHeight="1">
      <c r="A24" s="1899" t="s">
        <v>10</v>
      </c>
      <c r="B24" s="1900"/>
      <c r="C24" s="1178"/>
      <c r="D24" s="1269"/>
      <c r="E24" s="1270"/>
      <c r="F24" s="1271"/>
      <c r="G24" s="1137"/>
      <c r="H24" s="1180"/>
      <c r="I24" s="1181"/>
      <c r="J24" s="1182"/>
      <c r="K24" s="1141"/>
      <c r="L24" s="1085"/>
      <c r="M24" s="1085"/>
      <c r="N24" s="1085"/>
      <c r="O24" s="1085"/>
      <c r="P24" s="1085"/>
      <c r="AA24" s="1281"/>
    </row>
    <row r="25" spans="1:27" ht="13.5" customHeight="1">
      <c r="A25" s="1272"/>
      <c r="B25" s="1123"/>
      <c r="C25" s="1142" t="s">
        <v>4</v>
      </c>
      <c r="D25" s="1143">
        <v>51</v>
      </c>
      <c r="E25" s="1122">
        <v>323022.97700000007</v>
      </c>
      <c r="F25" s="1144">
        <v>3455987.5054099998</v>
      </c>
      <c r="G25" s="1145">
        <f>E25/E30</f>
        <v>0.73649959347202254</v>
      </c>
      <c r="H25" s="1146">
        <f>(E25-I25)/I25</f>
        <v>2.0176769198851257</v>
      </c>
      <c r="I25" s="1147">
        <v>107043.59199999999</v>
      </c>
      <c r="J25" s="1148">
        <v>1141965.13579</v>
      </c>
      <c r="K25" s="1149">
        <f>I25/$I$30</f>
        <v>0.49758440731383624</v>
      </c>
      <c r="L25" s="1122"/>
      <c r="M25" s="1122"/>
      <c r="N25" s="1085"/>
      <c r="O25" s="1085"/>
      <c r="P25" s="1085"/>
      <c r="Q25" s="1122"/>
      <c r="S25" s="1122"/>
      <c r="T25" s="1122"/>
      <c r="Y25" s="1085"/>
      <c r="AA25" s="1281"/>
    </row>
    <row r="26" spans="1:27" ht="13.5" customHeight="1">
      <c r="A26" s="1272"/>
      <c r="B26" s="1123"/>
      <c r="C26" s="1142" t="s">
        <v>5</v>
      </c>
      <c r="D26" s="1143">
        <v>185</v>
      </c>
      <c r="E26" s="1122">
        <v>28468.292999999998</v>
      </c>
      <c r="F26" s="1144">
        <v>304289.84106000001</v>
      </c>
      <c r="G26" s="1145">
        <f>E26/E30</f>
        <v>6.4908343103228905E-2</v>
      </c>
      <c r="H26" s="1146">
        <f>(E26-I26)/I26</f>
        <v>0.223891774137285</v>
      </c>
      <c r="I26" s="1147">
        <v>23260.466</v>
      </c>
      <c r="J26" s="1148">
        <v>248243.75442999997</v>
      </c>
      <c r="K26" s="1149">
        <f>I26/$I$30</f>
        <v>0.10812459645836286</v>
      </c>
      <c r="L26" s="1122"/>
      <c r="M26" s="1122"/>
      <c r="N26" s="1122"/>
      <c r="O26" s="1122"/>
      <c r="P26" s="1122"/>
      <c r="Q26" s="1122"/>
      <c r="S26" s="1122"/>
      <c r="Y26" s="1122"/>
      <c r="AA26" s="1281"/>
    </row>
    <row r="27" spans="1:27" ht="13.5" customHeight="1">
      <c r="A27" s="1273"/>
      <c r="B27" s="1274"/>
      <c r="C27" s="1142" t="s">
        <v>6</v>
      </c>
      <c r="D27" s="1143">
        <v>6027</v>
      </c>
      <c r="E27" s="1122">
        <v>35439.917999999998</v>
      </c>
      <c r="F27" s="1144">
        <v>378518.66042000009</v>
      </c>
      <c r="G27" s="1145">
        <f>E27/E30</f>
        <v>8.0803803624414638E-2</v>
      </c>
      <c r="H27" s="1146">
        <f>(E27-I27)/I27</f>
        <v>-3.0015771585921291E-2</v>
      </c>
      <c r="I27" s="1147">
        <v>36536.591999999997</v>
      </c>
      <c r="J27" s="1148">
        <v>390108.41028000001</v>
      </c>
      <c r="K27" s="1149">
        <f>I27/$I$30</f>
        <v>0.1698377094407244</v>
      </c>
      <c r="L27" s="1122"/>
      <c r="M27" s="1122"/>
      <c r="N27" s="1085"/>
      <c r="O27" s="1085"/>
      <c r="P27" s="1085"/>
      <c r="Q27" s="1122"/>
      <c r="S27" s="1122"/>
      <c r="Y27" s="1085"/>
      <c r="AA27" s="1281"/>
    </row>
    <row r="28" spans="1:27" ht="13.5" customHeight="1">
      <c r="A28" s="1273"/>
      <c r="B28" s="1274"/>
      <c r="C28" s="1142" t="s">
        <v>7</v>
      </c>
      <c r="D28" s="1143">
        <v>78343</v>
      </c>
      <c r="E28" s="1122">
        <v>49901.000000000007</v>
      </c>
      <c r="F28" s="1144">
        <v>533005.80000000005</v>
      </c>
      <c r="G28" s="1145">
        <f>E28/E30</f>
        <v>0.11377539317844686</v>
      </c>
      <c r="H28" s="1146">
        <f>(E28-I28)/I28</f>
        <v>7.6622020470511268E-2</v>
      </c>
      <c r="I28" s="1147">
        <v>46349.599999999999</v>
      </c>
      <c r="J28" s="1148">
        <v>494856.5</v>
      </c>
      <c r="K28" s="1149">
        <f>I28/$I$30</f>
        <v>0.21545276848737835</v>
      </c>
      <c r="L28" s="1122"/>
      <c r="M28" s="1122"/>
      <c r="N28" s="1085"/>
      <c r="O28" s="1085"/>
      <c r="P28" s="1085"/>
      <c r="Q28" s="1122"/>
      <c r="S28" s="1122"/>
      <c r="Y28" s="1085"/>
      <c r="AA28" s="1281"/>
    </row>
    <row r="29" spans="1:27" ht="13.5" customHeight="1">
      <c r="A29" s="1273"/>
      <c r="B29" s="1274"/>
      <c r="C29" s="1275" t="s">
        <v>226</v>
      </c>
      <c r="D29" s="1276">
        <v>7</v>
      </c>
      <c r="E29" s="1153">
        <v>1760.0119999999995</v>
      </c>
      <c r="F29" s="1154">
        <v>18817.832889999998</v>
      </c>
      <c r="G29" s="1155">
        <f>E29/E30</f>
        <v>4.0128666218870266E-3</v>
      </c>
      <c r="H29" s="1156">
        <f>(E29-I29)/I29</f>
        <v>-9.1020271142672957E-2</v>
      </c>
      <c r="I29" s="1277">
        <v>1936.25</v>
      </c>
      <c r="J29" s="1278">
        <v>21060.885989999999</v>
      </c>
      <c r="K29" s="1159">
        <f>I29/$I$30</f>
        <v>9.0005182996980848E-3</v>
      </c>
      <c r="N29" s="1085"/>
      <c r="O29" s="1085"/>
      <c r="P29" s="1085"/>
      <c r="Y29" s="1085"/>
      <c r="AA29" s="1281"/>
    </row>
    <row r="30" spans="1:27" ht="13.5" customHeight="1">
      <c r="A30" s="1267"/>
      <c r="B30" s="1268"/>
      <c r="C30" s="254" t="s">
        <v>8</v>
      </c>
      <c r="D30" s="255">
        <f>SUM(D25:D29)</f>
        <v>84613</v>
      </c>
      <c r="E30" s="256">
        <f t="shared" ref="E30" si="5">SUM(E25:E29)</f>
        <v>438592.20000000007</v>
      </c>
      <c r="F30" s="257">
        <f t="shared" ref="F30" si="6">SUM(F25:F29)</f>
        <v>4690619.6397799999</v>
      </c>
      <c r="G30" s="258">
        <f>SUM(G25:G29)</f>
        <v>1</v>
      </c>
      <c r="H30" s="259">
        <f t="shared" ref="H30" si="7">(E30-I30)/I30</f>
        <v>1.038764168988944</v>
      </c>
      <c r="I30" s="260">
        <v>215126.5</v>
      </c>
      <c r="J30" s="261">
        <v>2296234.6864899998</v>
      </c>
      <c r="K30" s="262">
        <f>SUM(K25:K29)</f>
        <v>0.99999999999999989</v>
      </c>
      <c r="M30" s="1085"/>
      <c r="N30" s="1085"/>
      <c r="O30" s="1085"/>
      <c r="P30" s="1085"/>
    </row>
    <row r="31" spans="1:27" ht="13.5" customHeight="1">
      <c r="A31" s="1899" t="s">
        <v>11</v>
      </c>
      <c r="B31" s="1900"/>
      <c r="C31" s="1178"/>
      <c r="D31" s="1269"/>
      <c r="E31" s="1270"/>
      <c r="F31" s="1271"/>
      <c r="G31" s="1137"/>
      <c r="H31" s="1180"/>
      <c r="I31" s="1181"/>
      <c r="J31" s="1182"/>
      <c r="K31" s="1141"/>
      <c r="O31" s="1085"/>
      <c r="P31" s="1085"/>
    </row>
    <row r="32" spans="1:27" ht="13.5" customHeight="1">
      <c r="A32" s="1272"/>
      <c r="B32" s="1123"/>
      <c r="C32" s="1142" t="s">
        <v>4</v>
      </c>
      <c r="D32" s="1143">
        <v>82</v>
      </c>
      <c r="E32" s="1122">
        <v>135256.95300000001</v>
      </c>
      <c r="F32" s="1144">
        <v>1445632.1634800001</v>
      </c>
      <c r="G32" s="1145">
        <f>E32/E37</f>
        <v>0.41200122390818433</v>
      </c>
      <c r="H32" s="1146">
        <f>(E32-I32)/I32</f>
        <v>-6.1856445363077162E-2</v>
      </c>
      <c r="I32" s="1147">
        <v>144175.11299999998</v>
      </c>
      <c r="J32" s="1148">
        <v>1538583.6271800001</v>
      </c>
      <c r="K32" s="1149">
        <f>I32/$I$37</f>
        <v>0.42579987259239049</v>
      </c>
    </row>
    <row r="33" spans="1:14" ht="13.5" customHeight="1">
      <c r="A33" s="1272"/>
      <c r="B33" s="1123"/>
      <c r="C33" s="1142" t="s">
        <v>5</v>
      </c>
      <c r="D33" s="1143">
        <v>246</v>
      </c>
      <c r="E33" s="1122">
        <v>29653.631999999998</v>
      </c>
      <c r="F33" s="1144">
        <v>316835.81488000008</v>
      </c>
      <c r="G33" s="1145">
        <f>E33/E37</f>
        <v>9.032683648671945E-2</v>
      </c>
      <c r="H33" s="1146">
        <f>(E33-I33)/I33</f>
        <v>-1.2323452829516936E-2</v>
      </c>
      <c r="I33" s="1147">
        <v>30023.626747999999</v>
      </c>
      <c r="J33" s="1148">
        <v>320361.10407000006</v>
      </c>
      <c r="K33" s="1149">
        <f>I33/$I$37</f>
        <v>8.8670341073773862E-2</v>
      </c>
    </row>
    <row r="34" spans="1:14" ht="13.5" customHeight="1">
      <c r="A34" s="1273"/>
      <c r="B34" s="1274"/>
      <c r="C34" s="1142" t="s">
        <v>6</v>
      </c>
      <c r="D34" s="1143">
        <v>9842</v>
      </c>
      <c r="E34" s="1122">
        <v>56136.876000000011</v>
      </c>
      <c r="F34" s="1144">
        <v>599570.96497999993</v>
      </c>
      <c r="G34" s="1145">
        <f>E34/E37</f>
        <v>0.17099647083120365</v>
      </c>
      <c r="H34" s="1146">
        <f>(E34-I34)/I34</f>
        <v>-6.0565927233116962E-2</v>
      </c>
      <c r="I34" s="1147">
        <v>59756.057000000001</v>
      </c>
      <c r="J34" s="1148">
        <v>638027.75743</v>
      </c>
      <c r="K34" s="1149">
        <f>I34/$I$37</f>
        <v>0.17648067636488432</v>
      </c>
    </row>
    <row r="35" spans="1:14" ht="13.5" customHeight="1">
      <c r="A35" s="1273"/>
      <c r="B35" s="1274"/>
      <c r="C35" s="1142" t="s">
        <v>7</v>
      </c>
      <c r="D35" s="1143">
        <v>107983</v>
      </c>
      <c r="E35" s="1122">
        <v>105444</v>
      </c>
      <c r="F35" s="1144">
        <v>1126274.8</v>
      </c>
      <c r="G35" s="1145">
        <f>E35/E37</f>
        <v>0.32118908559011072</v>
      </c>
      <c r="H35" s="1146">
        <f>(E35-I35)/I35</f>
        <v>2.8209351240503749E-2</v>
      </c>
      <c r="I35" s="1147">
        <v>102551.09999999998</v>
      </c>
      <c r="J35" s="1148">
        <v>1094900.5999999999</v>
      </c>
      <c r="K35" s="1149">
        <f>I35/$I$37</f>
        <v>0.30286950643284388</v>
      </c>
    </row>
    <row r="36" spans="1:14" ht="13.5" customHeight="1">
      <c r="A36" s="1273"/>
      <c r="B36" s="1274"/>
      <c r="C36" s="1275" t="s">
        <v>226</v>
      </c>
      <c r="D36" s="1276">
        <v>17</v>
      </c>
      <c r="E36" s="1153">
        <v>1801.1389999999999</v>
      </c>
      <c r="F36" s="1154">
        <v>19259.197779999999</v>
      </c>
      <c r="G36" s="1155">
        <f>E36/E37</f>
        <v>5.4863831837817841E-3</v>
      </c>
      <c r="H36" s="1156">
        <f>(E36-I36)/I36</f>
        <v>-0.13920082169705983</v>
      </c>
      <c r="I36" s="1277">
        <v>2092.4032520000001</v>
      </c>
      <c r="J36" s="1278">
        <v>22472.788420000001</v>
      </c>
      <c r="K36" s="1159">
        <f>I36/$I$37</f>
        <v>6.1796035361075365E-3</v>
      </c>
    </row>
    <row r="37" spans="1:14" ht="13.5" customHeight="1">
      <c r="A37" s="1267"/>
      <c r="B37" s="1268"/>
      <c r="C37" s="254" t="s">
        <v>8</v>
      </c>
      <c r="D37" s="255">
        <f>SUM(D32:D36)</f>
        <v>118170</v>
      </c>
      <c r="E37" s="256">
        <f t="shared" ref="E37" si="8">SUM(E32:E36)</f>
        <v>328292.60000000003</v>
      </c>
      <c r="F37" s="257">
        <f t="shared" ref="F37" si="9">SUM(F32:F36)</f>
        <v>3507572.9411199996</v>
      </c>
      <c r="G37" s="258">
        <f>SUM(G32:G36)</f>
        <v>0.99999999999999989</v>
      </c>
      <c r="H37" s="259">
        <f t="shared" ref="H37" si="10">(E37-I37)/I37</f>
        <v>-3.0436360725969083E-2</v>
      </c>
      <c r="I37" s="260">
        <v>338598.29999999993</v>
      </c>
      <c r="J37" s="261">
        <v>3614345.8771000002</v>
      </c>
      <c r="K37" s="262">
        <f>SUM(K32:K36)</f>
        <v>1</v>
      </c>
      <c r="M37" s="1085"/>
      <c r="N37" s="1085"/>
    </row>
    <row r="38" spans="1:14" ht="13.5" customHeight="1">
      <c r="A38" s="1899" t="s">
        <v>12</v>
      </c>
      <c r="B38" s="1900"/>
      <c r="C38" s="1178"/>
      <c r="D38" s="1269"/>
      <c r="E38" s="1270"/>
      <c r="F38" s="1271"/>
      <c r="G38" s="1137"/>
      <c r="H38" s="1180"/>
      <c r="I38" s="1181"/>
      <c r="J38" s="1182"/>
      <c r="K38" s="1141"/>
    </row>
    <row r="39" spans="1:14" ht="13.5" customHeight="1">
      <c r="A39" s="1272"/>
      <c r="B39" s="1123"/>
      <c r="C39" s="1142" t="s">
        <v>4</v>
      </c>
      <c r="D39" s="1143">
        <v>92</v>
      </c>
      <c r="E39" s="1122">
        <v>133035.99099999998</v>
      </c>
      <c r="F39" s="1144">
        <v>1421743.42628</v>
      </c>
      <c r="G39" s="1145">
        <f>E39/E44</f>
        <v>0.42264977689811328</v>
      </c>
      <c r="H39" s="1146">
        <f>(E39-I39)/I39</f>
        <v>-8.0779698913666556E-2</v>
      </c>
      <c r="I39" s="1147">
        <v>144726.99400000001</v>
      </c>
      <c r="J39" s="1148">
        <v>1544494.2551500001</v>
      </c>
      <c r="K39" s="1149">
        <f>I39/$I$44</f>
        <v>0.43920336026530588</v>
      </c>
    </row>
    <row r="40" spans="1:14" ht="13.5" customHeight="1">
      <c r="A40" s="1272"/>
      <c r="B40" s="1123"/>
      <c r="C40" s="1142" t="s">
        <v>5</v>
      </c>
      <c r="D40" s="1143">
        <v>302</v>
      </c>
      <c r="E40" s="1122">
        <v>36513.563000000002</v>
      </c>
      <c r="F40" s="1144">
        <v>390095.75562999985</v>
      </c>
      <c r="G40" s="1145">
        <f>E40/E44</f>
        <v>0.11600206184584447</v>
      </c>
      <c r="H40" s="1146">
        <f>(E40-I40)/I40</f>
        <v>-6.3472251654178413E-2</v>
      </c>
      <c r="I40" s="1147">
        <v>38988.233999999997</v>
      </c>
      <c r="J40" s="1148">
        <v>416002.41317999997</v>
      </c>
      <c r="K40" s="1149">
        <f>I40/$I$44</f>
        <v>0.11831768843074324</v>
      </c>
    </row>
    <row r="41" spans="1:14" ht="13.5" customHeight="1">
      <c r="A41" s="1273"/>
      <c r="B41" s="1274"/>
      <c r="C41" s="1142" t="s">
        <v>6</v>
      </c>
      <c r="D41" s="1143">
        <v>8935</v>
      </c>
      <c r="E41" s="1122">
        <v>60166.670999999995</v>
      </c>
      <c r="F41" s="1144">
        <v>642610.05880999996</v>
      </c>
      <c r="G41" s="1145">
        <f>E41/E44</f>
        <v>0.19114699626548567</v>
      </c>
      <c r="H41" s="1146">
        <f>(E41-I41)/I41</f>
        <v>-5.2982284752109809E-2</v>
      </c>
      <c r="I41" s="1147">
        <v>63532.782999999996</v>
      </c>
      <c r="J41" s="1148">
        <v>678353.20851000003</v>
      </c>
      <c r="K41" s="1149">
        <f>I41/$I$44</f>
        <v>0.19280309090511821</v>
      </c>
    </row>
    <row r="42" spans="1:14" ht="13.5" customHeight="1">
      <c r="A42" s="1273"/>
      <c r="B42" s="1274"/>
      <c r="C42" s="1142" t="s">
        <v>7</v>
      </c>
      <c r="D42" s="1143">
        <v>84122</v>
      </c>
      <c r="E42" s="1122">
        <v>81184.899999999994</v>
      </c>
      <c r="F42" s="1144">
        <v>867157</v>
      </c>
      <c r="G42" s="1145">
        <f>E42/E44</f>
        <v>0.25792103035106972</v>
      </c>
      <c r="H42" s="1146">
        <f>(E42-I42)/I42</f>
        <v>4.2311331594968644E-2</v>
      </c>
      <c r="I42" s="1147">
        <v>77889.3</v>
      </c>
      <c r="J42" s="1148">
        <v>831593.50000000012</v>
      </c>
      <c r="K42" s="1149">
        <f>I42/$I$44</f>
        <v>0.23637084792013638</v>
      </c>
    </row>
    <row r="43" spans="1:14" ht="13.5" customHeight="1">
      <c r="A43" s="1273"/>
      <c r="B43" s="1274"/>
      <c r="C43" s="1275" t="s">
        <v>226</v>
      </c>
      <c r="D43" s="1276">
        <v>8</v>
      </c>
      <c r="E43" s="1153">
        <v>3865.375</v>
      </c>
      <c r="F43" s="1154">
        <v>41326.931219999999</v>
      </c>
      <c r="G43" s="1155">
        <f>E43/E44</f>
        <v>1.2280134639486731E-2</v>
      </c>
      <c r="H43" s="1156">
        <f>(E43-I43)/I43</f>
        <v>-0.11835761739246656</v>
      </c>
      <c r="I43" s="1277">
        <v>4384.2889999999998</v>
      </c>
      <c r="J43" s="1278">
        <v>47031.702140000001</v>
      </c>
      <c r="K43" s="1159">
        <f>I43/$I$44</f>
        <v>1.330501247869639E-2</v>
      </c>
    </row>
    <row r="44" spans="1:14" ht="13.5" customHeight="1">
      <c r="A44" s="1267"/>
      <c r="B44" s="1268"/>
      <c r="C44" s="254" t="s">
        <v>8</v>
      </c>
      <c r="D44" s="255">
        <f>SUM(D39:D43)</f>
        <v>93459</v>
      </c>
      <c r="E44" s="256">
        <f t="shared" ref="E44" si="11">SUM(E39:E43)</f>
        <v>314766.5</v>
      </c>
      <c r="F44" s="257">
        <f t="shared" ref="F44" si="12">SUM(F39:F43)</f>
        <v>3362933.1719399998</v>
      </c>
      <c r="G44" s="258">
        <f>SUM(G39:G43)</f>
        <v>0.99999999999999989</v>
      </c>
      <c r="H44" s="259">
        <f t="shared" ref="H44" si="13">(E44-I44)/I44</f>
        <v>-4.4777337813363308E-2</v>
      </c>
      <c r="I44" s="260">
        <v>329521.59999999998</v>
      </c>
      <c r="J44" s="261">
        <v>3517475.0789800002</v>
      </c>
      <c r="K44" s="262">
        <f>SUM(K39:K43)</f>
        <v>1</v>
      </c>
      <c r="M44" s="1085"/>
      <c r="N44" s="1085"/>
    </row>
    <row r="45" spans="1:14" ht="13.5" customHeight="1">
      <c r="A45" s="1899" t="s">
        <v>13</v>
      </c>
      <c r="B45" s="1900"/>
      <c r="C45" s="1178"/>
      <c r="D45" s="1269"/>
      <c r="E45" s="1270"/>
      <c r="F45" s="1271"/>
      <c r="G45" s="1137"/>
      <c r="H45" s="1180"/>
      <c r="I45" s="1181"/>
      <c r="J45" s="1182"/>
      <c r="K45" s="1141"/>
    </row>
    <row r="46" spans="1:14" ht="13.5" customHeight="1">
      <c r="A46" s="1272"/>
      <c r="B46" s="1123"/>
      <c r="C46" s="1142" t="s">
        <v>4</v>
      </c>
      <c r="D46" s="1143">
        <v>173</v>
      </c>
      <c r="E46" s="1122">
        <v>475516.02699999989</v>
      </c>
      <c r="F46" s="1144">
        <v>5080713.0357400002</v>
      </c>
      <c r="G46" s="1145">
        <f>E46/E51</f>
        <v>0.53964526411793579</v>
      </c>
      <c r="H46" s="1146">
        <f>(E46-I46)/I46</f>
        <v>-2.744175812936326E-2</v>
      </c>
      <c r="I46" s="1147">
        <v>488933.21400000009</v>
      </c>
      <c r="J46" s="1148">
        <v>5213009.7862400003</v>
      </c>
      <c r="K46" s="1149">
        <f>I46/$I$51</f>
        <v>0.54828425666218905</v>
      </c>
    </row>
    <row r="47" spans="1:14" ht="13.5" customHeight="1">
      <c r="A47" s="1272"/>
      <c r="B47" s="1123"/>
      <c r="C47" s="1142" t="s">
        <v>5</v>
      </c>
      <c r="D47" s="1143">
        <v>483</v>
      </c>
      <c r="E47" s="1122">
        <v>52822.485000000001</v>
      </c>
      <c r="F47" s="1144">
        <v>564309.09777999995</v>
      </c>
      <c r="G47" s="1145">
        <f>E47/E51</f>
        <v>5.9946252598528524E-2</v>
      </c>
      <c r="H47" s="1146">
        <f>(E47-I47)/I47</f>
        <v>-3.4278943430202768E-2</v>
      </c>
      <c r="I47" s="1147">
        <v>54697.456000000006</v>
      </c>
      <c r="J47" s="1148">
        <v>583765.64001000021</v>
      </c>
      <c r="K47" s="1149">
        <f>I47/$I$51</f>
        <v>6.1337117515343903E-2</v>
      </c>
    </row>
    <row r="48" spans="1:14" ht="13.5" customHeight="1">
      <c r="A48" s="1273"/>
      <c r="B48" s="1274"/>
      <c r="C48" s="1142" t="s">
        <v>6</v>
      </c>
      <c r="D48" s="1143">
        <v>18347</v>
      </c>
      <c r="E48" s="1122">
        <v>99776.008999999991</v>
      </c>
      <c r="F48" s="1144">
        <v>1065642.93854</v>
      </c>
      <c r="G48" s="1145">
        <f>E48/E51</f>
        <v>0.11323204197581872</v>
      </c>
      <c r="H48" s="1146">
        <f>(E48-I48)/I48</f>
        <v>-7.6853229280470572E-2</v>
      </c>
      <c r="I48" s="1147">
        <v>108082.49799999999</v>
      </c>
      <c r="J48" s="1148">
        <v>1154000.08974</v>
      </c>
      <c r="K48" s="1149">
        <f>I48/$I$51</f>
        <v>0.12120250859889939</v>
      </c>
    </row>
    <row r="49" spans="1:14" ht="13.5" customHeight="1">
      <c r="A49" s="1273"/>
      <c r="B49" s="1274"/>
      <c r="C49" s="1142" t="s">
        <v>7</v>
      </c>
      <c r="D49" s="1143">
        <v>360314</v>
      </c>
      <c r="E49" s="1122">
        <v>231514.05300000001</v>
      </c>
      <c r="F49" s="1144">
        <v>2472860.0699999998</v>
      </c>
      <c r="G49" s="1145">
        <f>E49/E51</f>
        <v>0.26273659600162924</v>
      </c>
      <c r="H49" s="1146">
        <f>(E49-I49)/I49</f>
        <v>5.0275920224141582E-2</v>
      </c>
      <c r="I49" s="1147">
        <v>220431.64900000003</v>
      </c>
      <c r="J49" s="1148">
        <v>2353457.1770000001</v>
      </c>
      <c r="K49" s="1149">
        <f>I49/$I$51</f>
        <v>0.24718959431703807</v>
      </c>
    </row>
    <row r="50" spans="1:14" ht="13.5" customHeight="1">
      <c r="A50" s="1273"/>
      <c r="B50" s="1274"/>
      <c r="C50" s="1275" t="s">
        <v>226</v>
      </c>
      <c r="D50" s="1276">
        <v>30</v>
      </c>
      <c r="E50" s="1153">
        <v>21535.514000000003</v>
      </c>
      <c r="F50" s="1154">
        <v>230180.19306000002</v>
      </c>
      <c r="G50" s="1155">
        <f>E50/E51</f>
        <v>2.4439845306087882E-2</v>
      </c>
      <c r="H50" s="1156">
        <f>(E50-I50)/I50</f>
        <v>9.8385837235395956E-2</v>
      </c>
      <c r="I50" s="1277">
        <v>19606.511000000002</v>
      </c>
      <c r="J50" s="1278">
        <v>211501.51118999999</v>
      </c>
      <c r="K50" s="1159">
        <f>I50/$I$51</f>
        <v>2.1986522906529381E-2</v>
      </c>
    </row>
    <row r="51" spans="1:14" ht="13.5" customHeight="1">
      <c r="A51" s="1267"/>
      <c r="B51" s="1268"/>
      <c r="C51" s="254" t="s">
        <v>8</v>
      </c>
      <c r="D51" s="255">
        <f>SUM(D46:D50)</f>
        <v>379347</v>
      </c>
      <c r="E51" s="256">
        <f t="shared" ref="E51" si="14">SUM(E46:E50)</f>
        <v>881164.08799999976</v>
      </c>
      <c r="F51" s="257">
        <f t="shared" ref="F51" si="15">SUM(F46:F50)</f>
        <v>9413705.3351199999</v>
      </c>
      <c r="G51" s="258">
        <f>SUM(G46:G50)</f>
        <v>1</v>
      </c>
      <c r="H51" s="259">
        <f t="shared" ref="H51" si="16">(E51-I51)/I51</f>
        <v>-1.187241293348606E-2</v>
      </c>
      <c r="I51" s="260">
        <v>891751.32800000033</v>
      </c>
      <c r="J51" s="261">
        <v>9515734.2041800022</v>
      </c>
      <c r="K51" s="262">
        <f>SUM(K46:K50)</f>
        <v>0.99999999999999967</v>
      </c>
      <c r="M51" s="1085"/>
      <c r="N51" s="1085"/>
    </row>
    <row r="52" spans="1:14" ht="13.5" customHeight="1">
      <c r="A52" s="1899" t="s">
        <v>106</v>
      </c>
      <c r="B52" s="1900"/>
      <c r="C52" s="1178"/>
      <c r="D52" s="1269"/>
      <c r="E52" s="1270"/>
      <c r="F52" s="1271"/>
      <c r="G52" s="1137"/>
      <c r="H52" s="1180"/>
      <c r="I52" s="1181"/>
      <c r="J52" s="1182"/>
      <c r="K52" s="1141"/>
    </row>
    <row r="53" spans="1:14" ht="13.5" customHeight="1">
      <c r="A53" s="1272"/>
      <c r="B53" s="1123"/>
      <c r="C53" s="1142" t="s">
        <v>4</v>
      </c>
      <c r="D53" s="1143">
        <v>119</v>
      </c>
      <c r="E53" s="1122">
        <v>189255.57499999998</v>
      </c>
      <c r="F53" s="1144">
        <v>2023076.1039100001</v>
      </c>
      <c r="G53" s="1145">
        <f>E53/E58</f>
        <v>0.40686316557520902</v>
      </c>
      <c r="H53" s="1146">
        <f>(E53-I53)/I53</f>
        <v>3.036480285616007E-2</v>
      </c>
      <c r="I53" s="1147">
        <v>183678.22199999998</v>
      </c>
      <c r="J53" s="1148">
        <v>1959957.7980399998</v>
      </c>
      <c r="K53" s="1149">
        <f>I53/$I$58</f>
        <v>0.40151264269925424</v>
      </c>
    </row>
    <row r="54" spans="1:14" ht="13.5" customHeight="1">
      <c r="A54" s="1272"/>
      <c r="B54" s="1123"/>
      <c r="C54" s="1142" t="s">
        <v>5</v>
      </c>
      <c r="D54" s="1143">
        <v>371</v>
      </c>
      <c r="E54" s="1122">
        <v>46508.151000000005</v>
      </c>
      <c r="F54" s="1144">
        <v>496911.39983000007</v>
      </c>
      <c r="G54" s="1145">
        <f>E54/E58</f>
        <v>9.9983599114107091E-2</v>
      </c>
      <c r="H54" s="1146">
        <f>(E54-I54)/I54</f>
        <v>1.6197768222303015E-3</v>
      </c>
      <c r="I54" s="1147">
        <v>46432.939999999995</v>
      </c>
      <c r="J54" s="1148">
        <v>495316.13472000009</v>
      </c>
      <c r="K54" s="1149">
        <f>I54/$I$58</f>
        <v>0.10150039696973935</v>
      </c>
    </row>
    <row r="55" spans="1:14" ht="13.5" customHeight="1">
      <c r="A55" s="1273"/>
      <c r="B55" s="1274"/>
      <c r="C55" s="1142" t="s">
        <v>6</v>
      </c>
      <c r="D55" s="1143">
        <v>13281</v>
      </c>
      <c r="E55" s="1122">
        <v>72989.458999999988</v>
      </c>
      <c r="F55" s="1144">
        <v>779565.66555000003</v>
      </c>
      <c r="G55" s="1145">
        <f>E55/E58</f>
        <v>0.15691332919710255</v>
      </c>
      <c r="H55" s="1146">
        <f>(E55-I55)/I55</f>
        <v>-6.0479950147273372E-2</v>
      </c>
      <c r="I55" s="1147">
        <v>77688.027000000016</v>
      </c>
      <c r="J55" s="1148">
        <v>829490.52914999984</v>
      </c>
      <c r="K55" s="1149">
        <f>I55/$I$58</f>
        <v>0.16982266426153139</v>
      </c>
    </row>
    <row r="56" spans="1:14" ht="13.5" customHeight="1">
      <c r="A56" s="1273"/>
      <c r="B56" s="1274"/>
      <c r="C56" s="1142" t="s">
        <v>7</v>
      </c>
      <c r="D56" s="1143">
        <v>173787</v>
      </c>
      <c r="E56" s="1122">
        <v>151937.00000000003</v>
      </c>
      <c r="F56" s="1144">
        <v>1622880.3</v>
      </c>
      <c r="G56" s="1145">
        <f>E56/E58</f>
        <v>0.3266353912586224</v>
      </c>
      <c r="H56" s="1146">
        <f>(E56-I56)/I56</f>
        <v>4.7595736172207886E-2</v>
      </c>
      <c r="I56" s="1147">
        <v>145034.00000000003</v>
      </c>
      <c r="J56" s="1148">
        <v>1548472.1</v>
      </c>
      <c r="K56" s="1149">
        <f>I56/$I$58</f>
        <v>0.3170380461394256</v>
      </c>
    </row>
    <row r="57" spans="1:14" ht="13.5" customHeight="1">
      <c r="A57" s="1273"/>
      <c r="B57" s="1274"/>
      <c r="C57" s="1275" t="s">
        <v>226</v>
      </c>
      <c r="D57" s="1276">
        <v>15</v>
      </c>
      <c r="E57" s="1153">
        <v>4467.6149999999998</v>
      </c>
      <c r="F57" s="1154">
        <v>47771.780999999995</v>
      </c>
      <c r="G57" s="1155">
        <f>E57/E58</f>
        <v>9.6045148549588968E-3</v>
      </c>
      <c r="H57" s="1156">
        <f>(E57-I57)/I57</f>
        <v>-3.5574563655945093E-2</v>
      </c>
      <c r="I57" s="1277">
        <v>4632.4110000000001</v>
      </c>
      <c r="J57" s="1278">
        <v>49916.540650000003</v>
      </c>
      <c r="K57" s="1159">
        <f>I57/$I$58</f>
        <v>1.0126249930049385E-2</v>
      </c>
    </row>
    <row r="58" spans="1:14" ht="13.5" customHeight="1">
      <c r="A58" s="1267"/>
      <c r="B58" s="1268"/>
      <c r="C58" s="254" t="s">
        <v>8</v>
      </c>
      <c r="D58" s="255">
        <f>SUM(D53:D57)</f>
        <v>187573</v>
      </c>
      <c r="E58" s="256">
        <f t="shared" ref="E58" si="17">SUM(E53:E57)</f>
        <v>465157.80000000005</v>
      </c>
      <c r="F58" s="257">
        <f t="shared" ref="F58" si="18">SUM(F53:F57)</f>
        <v>4970205.2502900008</v>
      </c>
      <c r="G58" s="258">
        <f>SUM(G53:G57)</f>
        <v>1</v>
      </c>
      <c r="H58" s="259">
        <f t="shared" ref="H58" si="19">(E58-I58)/I58</f>
        <v>1.681481623973477E-2</v>
      </c>
      <c r="I58" s="260">
        <v>457465.60000000003</v>
      </c>
      <c r="J58" s="261">
        <v>4883153.1025599996</v>
      </c>
      <c r="K58" s="262">
        <f>SUM(K53:K57)</f>
        <v>1</v>
      </c>
      <c r="M58" s="1085"/>
      <c r="N58" s="1085"/>
    </row>
    <row r="59" spans="1:14" ht="18" customHeight="1">
      <c r="A59" s="908"/>
      <c r="B59" s="1120"/>
      <c r="C59" s="1120"/>
      <c r="D59" s="1120"/>
      <c r="E59" s="1120"/>
      <c r="F59" s="1120"/>
      <c r="G59" s="1120"/>
      <c r="H59" s="1120"/>
      <c r="I59" s="1279"/>
      <c r="J59" s="1279"/>
      <c r="K59" s="1279"/>
    </row>
    <row r="60" spans="1:14" ht="15" customHeight="1">
      <c r="A60" s="1280"/>
      <c r="B60" s="1120"/>
      <c r="C60" s="1120"/>
      <c r="D60" s="1120"/>
      <c r="E60" s="1120"/>
      <c r="F60" s="1120"/>
      <c r="G60" s="1120"/>
      <c r="H60" s="1120"/>
      <c r="I60" s="1120"/>
      <c r="J60" s="1120"/>
      <c r="K60" s="1120"/>
    </row>
    <row r="61" spans="1:14" ht="15.75" customHeight="1">
      <c r="A61" s="1903">
        <f>A5</f>
        <v>2020</v>
      </c>
      <c r="B61" s="1904"/>
      <c r="C61" s="1904"/>
      <c r="D61" s="1904"/>
      <c r="E61" s="1904"/>
      <c r="F61" s="1904"/>
      <c r="G61" s="1904"/>
      <c r="H61" s="1904"/>
      <c r="I61" s="1904"/>
      <c r="J61" s="1904"/>
      <c r="K61" s="1905"/>
    </row>
    <row r="62" spans="1:14" ht="13.5" customHeight="1">
      <c r="A62" s="199"/>
      <c r="B62" s="200"/>
      <c r="C62" s="201"/>
      <c r="D62" s="1658" t="s">
        <v>514</v>
      </c>
      <c r="E62" s="1818">
        <f>A61</f>
        <v>2020</v>
      </c>
      <c r="F62" s="1818"/>
      <c r="G62" s="1819"/>
      <c r="H62" s="1844" t="s">
        <v>550</v>
      </c>
      <c r="I62" s="1823">
        <f>E62-1</f>
        <v>2019</v>
      </c>
      <c r="J62" s="1823"/>
      <c r="K62" s="1824"/>
    </row>
    <row r="63" spans="1:14" ht="13.5" customHeight="1">
      <c r="A63" s="202"/>
      <c r="B63" s="200"/>
      <c r="C63" s="203"/>
      <c r="D63" s="1831"/>
      <c r="E63" s="1820"/>
      <c r="F63" s="1821"/>
      <c r="G63" s="1822"/>
      <c r="H63" s="1845"/>
      <c r="I63" s="1825"/>
      <c r="J63" s="1825"/>
      <c r="K63" s="1826"/>
    </row>
    <row r="64" spans="1:14" ht="13.5" customHeight="1">
      <c r="A64" s="202"/>
      <c r="B64" s="1847" t="s">
        <v>2</v>
      </c>
      <c r="C64" s="1848"/>
      <c r="D64" s="1831"/>
      <c r="E64" s="251"/>
      <c r="F64" s="252"/>
      <c r="G64" s="1658" t="s">
        <v>102</v>
      </c>
      <c r="H64" s="1845"/>
      <c r="I64" s="1842"/>
      <c r="J64" s="1843"/>
      <c r="K64" s="1827" t="s">
        <v>102</v>
      </c>
    </row>
    <row r="65" spans="1:11" ht="13.5" customHeight="1">
      <c r="A65" s="204"/>
      <c r="B65" s="1849"/>
      <c r="C65" s="1850"/>
      <c r="D65" s="1659"/>
      <c r="E65" s="205" t="s">
        <v>397</v>
      </c>
      <c r="F65" s="206" t="s">
        <v>3</v>
      </c>
      <c r="G65" s="1659"/>
      <c r="H65" s="1846"/>
      <c r="I65" s="208" t="s">
        <v>417</v>
      </c>
      <c r="J65" s="207" t="s">
        <v>3</v>
      </c>
      <c r="K65" s="1828"/>
    </row>
    <row r="66" spans="1:11" ht="13.5" customHeight="1">
      <c r="A66" s="1899" t="s">
        <v>107</v>
      </c>
      <c r="B66" s="1900"/>
      <c r="C66" s="1178"/>
      <c r="D66" s="1137"/>
      <c r="E66" s="1179"/>
      <c r="F66" s="1178"/>
      <c r="G66" s="1137"/>
      <c r="H66" s="1180"/>
      <c r="I66" s="1181"/>
      <c r="J66" s="1182"/>
      <c r="K66" s="1141"/>
    </row>
    <row r="67" spans="1:11" ht="13.5" customHeight="1">
      <c r="A67" s="1272"/>
      <c r="B67" s="1123"/>
      <c r="C67" s="1142" t="s">
        <v>4</v>
      </c>
      <c r="D67" s="1143">
        <v>76</v>
      </c>
      <c r="E67" s="1122">
        <v>146925.74000000002</v>
      </c>
      <c r="F67" s="1144">
        <v>1570774.9192000001</v>
      </c>
      <c r="G67" s="1145">
        <f>E67/E72</f>
        <v>0.39597395492239579</v>
      </c>
      <c r="H67" s="1146">
        <f t="shared" ref="H67:H72" si="20">(E67-I67)/I67</f>
        <v>-5.4003858202572502E-2</v>
      </c>
      <c r="I67" s="1147">
        <v>155313.255</v>
      </c>
      <c r="J67" s="1148">
        <v>1657250.3346500003</v>
      </c>
      <c r="K67" s="1149">
        <f>I67/I72</f>
        <v>0.40987093729984875</v>
      </c>
    </row>
    <row r="68" spans="1:11" ht="13.5" customHeight="1">
      <c r="A68" s="1272"/>
      <c r="B68" s="1123"/>
      <c r="C68" s="1142" t="s">
        <v>5</v>
      </c>
      <c r="D68" s="1143">
        <v>294</v>
      </c>
      <c r="E68" s="1122">
        <v>41197.732000000004</v>
      </c>
      <c r="F68" s="1144">
        <v>440214.8599499999</v>
      </c>
      <c r="G68" s="1145">
        <f>E68/E72</f>
        <v>0.11103043533333876</v>
      </c>
      <c r="H68" s="1146">
        <f t="shared" si="20"/>
        <v>8.2903251349646882E-3</v>
      </c>
      <c r="I68" s="1147">
        <v>40858.997625000004</v>
      </c>
      <c r="J68" s="1148">
        <v>435906.76851999993</v>
      </c>
      <c r="K68" s="1149">
        <f>I68/I72</f>
        <v>0.10782669936117845</v>
      </c>
    </row>
    <row r="69" spans="1:11" ht="13.5" customHeight="1">
      <c r="A69" s="1273"/>
      <c r="B69" s="1274"/>
      <c r="C69" s="1142" t="s">
        <v>6</v>
      </c>
      <c r="D69" s="1143">
        <v>11282</v>
      </c>
      <c r="E69" s="1122">
        <v>60036.778999999995</v>
      </c>
      <c r="F69" s="1144">
        <v>641223.48866000003</v>
      </c>
      <c r="G69" s="1145">
        <f>E69/E72</f>
        <v>0.16180283197097958</v>
      </c>
      <c r="H69" s="1146">
        <f t="shared" si="20"/>
        <v>-6.7642225500247469E-2</v>
      </c>
      <c r="I69" s="1147">
        <v>64392.425999999992</v>
      </c>
      <c r="J69" s="1148">
        <v>687531.83797999995</v>
      </c>
      <c r="K69" s="1149">
        <f>I69/I72</f>
        <v>0.16993130431546971</v>
      </c>
    </row>
    <row r="70" spans="1:11" ht="13.5" customHeight="1">
      <c r="A70" s="1273"/>
      <c r="B70" s="1274"/>
      <c r="C70" s="1142" t="s">
        <v>7</v>
      </c>
      <c r="D70" s="1143">
        <v>125302</v>
      </c>
      <c r="E70" s="1122">
        <v>120266.89999999997</v>
      </c>
      <c r="F70" s="1144">
        <v>1284601.2</v>
      </c>
      <c r="G70" s="1145">
        <f>E70/E72</f>
        <v>0.32412673258787916</v>
      </c>
      <c r="H70" s="1146">
        <f t="shared" si="20"/>
        <v>3.7682647466123369E-2</v>
      </c>
      <c r="I70" s="1147">
        <v>115899.5</v>
      </c>
      <c r="J70" s="1148">
        <v>1237417.7999999998</v>
      </c>
      <c r="K70" s="1149">
        <f>I70/I72</f>
        <v>0.30585822631547976</v>
      </c>
    </row>
    <row r="71" spans="1:11" ht="13.5" customHeight="1">
      <c r="A71" s="1273"/>
      <c r="B71" s="1274"/>
      <c r="C71" s="1275" t="s">
        <v>226</v>
      </c>
      <c r="D71" s="1276">
        <v>12</v>
      </c>
      <c r="E71" s="1153">
        <v>2621.8490000000002</v>
      </c>
      <c r="F71" s="1154">
        <v>28036.455620000001</v>
      </c>
      <c r="G71" s="1155">
        <f>E71/E72</f>
        <v>7.066045185406781E-3</v>
      </c>
      <c r="H71" s="1156">
        <f t="shared" si="20"/>
        <v>6.2371365052097456E-2</v>
      </c>
      <c r="I71" s="1277">
        <v>2467.9213750000008</v>
      </c>
      <c r="J71" s="1278">
        <v>26681.936209999996</v>
      </c>
      <c r="K71" s="1159">
        <f>I71/I72</f>
        <v>6.5128327080234191E-3</v>
      </c>
    </row>
    <row r="72" spans="1:11" ht="13.5" customHeight="1">
      <c r="A72" s="1267"/>
      <c r="B72" s="1268"/>
      <c r="C72" s="263" t="s">
        <v>8</v>
      </c>
      <c r="D72" s="255">
        <f>SUM(D67:D71)</f>
        <v>136966</v>
      </c>
      <c r="E72" s="256">
        <f t="shared" ref="E72:F72" si="21">SUM(E67:E71)</f>
        <v>371048.99999999994</v>
      </c>
      <c r="F72" s="257">
        <f t="shared" si="21"/>
        <v>3964850.9234300004</v>
      </c>
      <c r="G72" s="264">
        <f>SUM(G67:G71)</f>
        <v>1</v>
      </c>
      <c r="H72" s="259">
        <f t="shared" si="20"/>
        <v>-2.080346320620511E-2</v>
      </c>
      <c r="I72" s="260">
        <v>378932.1</v>
      </c>
      <c r="J72" s="261">
        <v>4044788.6773600001</v>
      </c>
      <c r="K72" s="262">
        <f>SUM(K67:K71)</f>
        <v>1</v>
      </c>
    </row>
    <row r="73" spans="1:11" ht="13.5" customHeight="1">
      <c r="A73" s="1899" t="s">
        <v>14</v>
      </c>
      <c r="B73" s="1900"/>
      <c r="C73" s="1178"/>
      <c r="D73" s="1269"/>
      <c r="E73" s="1270"/>
      <c r="F73" s="1271"/>
      <c r="G73" s="1137"/>
      <c r="H73" s="1180"/>
      <c r="I73" s="1181"/>
      <c r="J73" s="1182"/>
      <c r="K73" s="1141"/>
    </row>
    <row r="74" spans="1:11" ht="13.5" customHeight="1">
      <c r="A74" s="1272"/>
      <c r="B74" s="1123"/>
      <c r="C74" s="1142" t="s">
        <v>4</v>
      </c>
      <c r="D74" s="1143">
        <v>81</v>
      </c>
      <c r="E74" s="1122">
        <v>143138.64300000001</v>
      </c>
      <c r="F74" s="1144">
        <v>1530084.26669</v>
      </c>
      <c r="G74" s="1145">
        <f>E74/E79</f>
        <v>0.39504154682007031</v>
      </c>
      <c r="H74" s="1146">
        <f t="shared" ref="H74:H79" si="22">(E74-I74)/I74</f>
        <v>-6.7989675163148237E-3</v>
      </c>
      <c r="I74" s="1147">
        <v>144118.50000000003</v>
      </c>
      <c r="J74" s="1148">
        <v>1537881.08803</v>
      </c>
      <c r="K74" s="1149">
        <f>I74/I79</f>
        <v>0.39766909183321236</v>
      </c>
    </row>
    <row r="75" spans="1:11" ht="13.5" customHeight="1">
      <c r="A75" s="1272"/>
      <c r="B75" s="1123"/>
      <c r="C75" s="1142" t="s">
        <v>5</v>
      </c>
      <c r="D75" s="1143">
        <v>339</v>
      </c>
      <c r="E75" s="1122">
        <v>41300.873999999996</v>
      </c>
      <c r="F75" s="1144">
        <v>441259.82941000001</v>
      </c>
      <c r="G75" s="1145">
        <f>E75/E79</f>
        <v>0.11398432182971598</v>
      </c>
      <c r="H75" s="1146">
        <f t="shared" si="22"/>
        <v>-2.0686845952742998E-2</v>
      </c>
      <c r="I75" s="1147">
        <v>42173.306698999993</v>
      </c>
      <c r="J75" s="1148">
        <v>449785.73132000002</v>
      </c>
      <c r="K75" s="1149">
        <f>I75/I79</f>
        <v>0.11636965812574275</v>
      </c>
    </row>
    <row r="76" spans="1:11" ht="13.5" customHeight="1">
      <c r="A76" s="1273"/>
      <c r="B76" s="1274"/>
      <c r="C76" s="1142" t="s">
        <v>6</v>
      </c>
      <c r="D76" s="1143">
        <v>11960</v>
      </c>
      <c r="E76" s="1122">
        <v>64342.176999999996</v>
      </c>
      <c r="F76" s="1144">
        <v>687209.19709000003</v>
      </c>
      <c r="G76" s="1145">
        <f>E76/E79</f>
        <v>0.17757492033685654</v>
      </c>
      <c r="H76" s="1146">
        <f t="shared" si="22"/>
        <v>-6.5672586971264157E-2</v>
      </c>
      <c r="I76" s="1147">
        <v>68864.700000000012</v>
      </c>
      <c r="J76" s="1148">
        <v>735282.49620000005</v>
      </c>
      <c r="K76" s="1149">
        <f>I76/I79</f>
        <v>0.19001975949213057</v>
      </c>
    </row>
    <row r="77" spans="1:11" ht="13.5" customHeight="1">
      <c r="A77" s="1273"/>
      <c r="B77" s="1274"/>
      <c r="C77" s="1142" t="s">
        <v>7</v>
      </c>
      <c r="D77" s="1143">
        <v>147683</v>
      </c>
      <c r="E77" s="1122">
        <v>111678.90000000001</v>
      </c>
      <c r="F77" s="1144">
        <v>1192873.5</v>
      </c>
      <c r="G77" s="1145">
        <f>E77/E79</f>
        <v>0.30821729533347575</v>
      </c>
      <c r="H77" s="1146">
        <f t="shared" si="22"/>
        <v>6.0843306542849848E-2</v>
      </c>
      <c r="I77" s="1147">
        <v>105273.7</v>
      </c>
      <c r="J77" s="1148">
        <v>1123967.3</v>
      </c>
      <c r="K77" s="1149">
        <f>I77/I79</f>
        <v>0.29048384956075757</v>
      </c>
    </row>
    <row r="78" spans="1:11" ht="13.5" customHeight="1">
      <c r="A78" s="1273"/>
      <c r="B78" s="1274"/>
      <c r="C78" s="1275" t="s">
        <v>226</v>
      </c>
      <c r="D78" s="1276">
        <v>14</v>
      </c>
      <c r="E78" s="1153">
        <v>1877.6060000000002</v>
      </c>
      <c r="F78" s="1154">
        <v>20076.042239999999</v>
      </c>
      <c r="G78" s="1155">
        <f>E78/E79</f>
        <v>5.181915679881393E-3</v>
      </c>
      <c r="H78" s="1156">
        <f t="shared" si="22"/>
        <v>-5.0704100645518009E-2</v>
      </c>
      <c r="I78" s="1277">
        <v>1977.8933010000001</v>
      </c>
      <c r="J78" s="1278">
        <v>21506.828710000002</v>
      </c>
      <c r="K78" s="1159">
        <f>I78/I79</f>
        <v>5.4576409881567211E-3</v>
      </c>
    </row>
    <row r="79" spans="1:11" ht="13.5" customHeight="1">
      <c r="A79" s="1267"/>
      <c r="B79" s="1268"/>
      <c r="C79" s="263" t="s">
        <v>8</v>
      </c>
      <c r="D79" s="255">
        <f>SUM(D74:D78)</f>
        <v>160077</v>
      </c>
      <c r="E79" s="256">
        <f t="shared" ref="E79:F79" si="23">SUM(E74:E78)</f>
        <v>362338.2</v>
      </c>
      <c r="F79" s="257">
        <f t="shared" si="23"/>
        <v>3871502.83543</v>
      </c>
      <c r="G79" s="264">
        <f>SUM(G74:G78)</f>
        <v>0.99999999999999989</v>
      </c>
      <c r="H79" s="259">
        <f t="shared" si="22"/>
        <v>-1.9287648372104065E-4</v>
      </c>
      <c r="I79" s="260">
        <v>362408.10000000003</v>
      </c>
      <c r="J79" s="261">
        <v>3868423.4442600003</v>
      </c>
      <c r="K79" s="262">
        <f>SUM(K74:K78)</f>
        <v>1</v>
      </c>
    </row>
    <row r="80" spans="1:11" ht="13.5" customHeight="1">
      <c r="A80" s="1899" t="s">
        <v>219</v>
      </c>
      <c r="B80" s="1900"/>
      <c r="C80" s="1178"/>
      <c r="D80" s="1269"/>
      <c r="E80" s="1270"/>
      <c r="F80" s="1271"/>
      <c r="G80" s="1137"/>
      <c r="H80" s="1180"/>
      <c r="I80" s="1181"/>
      <c r="J80" s="1182"/>
      <c r="K80" s="1141"/>
    </row>
    <row r="81" spans="1:11" ht="13.5" customHeight="1">
      <c r="A81" s="1272"/>
      <c r="B81" s="1123"/>
      <c r="C81" s="1142" t="s">
        <v>4</v>
      </c>
      <c r="D81" s="1143">
        <v>144</v>
      </c>
      <c r="E81" s="1122">
        <v>178744.97995676284</v>
      </c>
      <c r="F81" s="1144">
        <v>1907960.6142599997</v>
      </c>
      <c r="G81" s="1145">
        <f>E81/E86</f>
        <v>0.22146837044747952</v>
      </c>
      <c r="H81" s="1146">
        <f t="shared" ref="H81:H86" si="24">(E81-I81)/I81</f>
        <v>-0.10673508992558842</v>
      </c>
      <c r="I81" s="1147">
        <v>200102.99065914596</v>
      </c>
      <c r="J81" s="1148">
        <v>2132992.4938099994</v>
      </c>
      <c r="K81" s="1149">
        <f>I81/I86</f>
        <v>0.23783175399467707</v>
      </c>
    </row>
    <row r="82" spans="1:11" ht="13.5" customHeight="1">
      <c r="A82" s="1272"/>
      <c r="B82" s="1123"/>
      <c r="C82" s="1142" t="s">
        <v>5</v>
      </c>
      <c r="D82" s="1143">
        <v>1582</v>
      </c>
      <c r="E82" s="1122">
        <v>156007.70683733717</v>
      </c>
      <c r="F82" s="1144">
        <v>1665262.0895700003</v>
      </c>
      <c r="G82" s="1145">
        <f>E82/E86</f>
        <v>0.19329646415172477</v>
      </c>
      <c r="H82" s="1146">
        <f t="shared" si="24"/>
        <v>-2.3969209984625883E-2</v>
      </c>
      <c r="I82" s="1147">
        <v>159838.91946162865</v>
      </c>
      <c r="J82" s="1148">
        <v>1703797.2600100001</v>
      </c>
      <c r="K82" s="1149">
        <f>I82/I86</f>
        <v>0.1899760240811551</v>
      </c>
    </row>
    <row r="83" spans="1:11" ht="13.5" customHeight="1">
      <c r="A83" s="1273"/>
      <c r="B83" s="1274"/>
      <c r="C83" s="1142" t="s">
        <v>6</v>
      </c>
      <c r="D83" s="1143">
        <v>38909</v>
      </c>
      <c r="E83" s="1122">
        <v>193765.30239106965</v>
      </c>
      <c r="F83" s="1144">
        <v>2068295.3354499997</v>
      </c>
      <c r="G83" s="1145">
        <f>E83/E86</f>
        <v>0.24007883063453658</v>
      </c>
      <c r="H83" s="1146">
        <f t="shared" si="24"/>
        <v>-2.5674688579801663E-2</v>
      </c>
      <c r="I83" s="1147">
        <v>198871.26006059826</v>
      </c>
      <c r="J83" s="1148">
        <v>2119861.1022100002</v>
      </c>
      <c r="K83" s="1149">
        <f>I83/I86</f>
        <v>0.23636778462702024</v>
      </c>
    </row>
    <row r="84" spans="1:11" ht="13.5" customHeight="1">
      <c r="A84" s="1273"/>
      <c r="B84" s="1274"/>
      <c r="C84" s="1142" t="s">
        <v>7</v>
      </c>
      <c r="D84" s="1143">
        <v>376986</v>
      </c>
      <c r="E84" s="1122">
        <v>265816.98442662018</v>
      </c>
      <c r="F84" s="1144">
        <v>2837391.5359899998</v>
      </c>
      <c r="G84" s="1145">
        <f>E84/E86</f>
        <v>0.32935221113603791</v>
      </c>
      <c r="H84" s="1146">
        <f t="shared" si="24"/>
        <v>-2.0741088668998639E-2</v>
      </c>
      <c r="I84" s="1147">
        <v>271447.09264409321</v>
      </c>
      <c r="J84" s="1148">
        <v>2893480.6006099992</v>
      </c>
      <c r="K84" s="1149">
        <f>I84/I86</f>
        <v>0.32262755267995569</v>
      </c>
    </row>
    <row r="85" spans="1:11" ht="13.5" customHeight="1">
      <c r="A85" s="1273"/>
      <c r="B85" s="1274"/>
      <c r="C85" s="1275" t="s">
        <v>226</v>
      </c>
      <c r="D85" s="1276">
        <v>34</v>
      </c>
      <c r="E85" s="1153">
        <v>12755.355339502272</v>
      </c>
      <c r="F85" s="1154">
        <v>136153.59213</v>
      </c>
      <c r="G85" s="1155">
        <f>E85/E86</f>
        <v>1.5804123630221396E-2</v>
      </c>
      <c r="H85" s="1156">
        <f t="shared" si="24"/>
        <v>0.1487814162943436</v>
      </c>
      <c r="I85" s="1277">
        <v>11103.3789009641</v>
      </c>
      <c r="J85" s="1278">
        <v>118356.07130000001</v>
      </c>
      <c r="K85" s="1159">
        <f>I85/I86</f>
        <v>1.319688461719192E-2</v>
      </c>
    </row>
    <row r="86" spans="1:11" ht="13.5" customHeight="1">
      <c r="A86" s="1267"/>
      <c r="B86" s="1268"/>
      <c r="C86" s="263" t="s">
        <v>8</v>
      </c>
      <c r="D86" s="255">
        <f>SUM(D81:D85)</f>
        <v>417655</v>
      </c>
      <c r="E86" s="256">
        <f t="shared" ref="E86:F86" si="25">SUM(E81:E85)</f>
        <v>807090.32895129197</v>
      </c>
      <c r="F86" s="257">
        <f t="shared" si="25"/>
        <v>8615063.1673999988</v>
      </c>
      <c r="G86" s="264">
        <f>SUM(G81:G85)</f>
        <v>1.0000000000000002</v>
      </c>
      <c r="H86" s="259">
        <f t="shared" si="24"/>
        <v>-4.0735433616802486E-2</v>
      </c>
      <c r="I86" s="260">
        <v>841363.64172643016</v>
      </c>
      <c r="J86" s="261">
        <v>8968487.5279399976</v>
      </c>
      <c r="K86" s="262">
        <f>SUM(K81:K85)</f>
        <v>1</v>
      </c>
    </row>
    <row r="87" spans="1:11" ht="13.5" customHeight="1">
      <c r="A87" s="1899" t="s">
        <v>15</v>
      </c>
      <c r="B87" s="1900"/>
      <c r="C87" s="1178"/>
      <c r="D87" s="1269"/>
      <c r="E87" s="1270"/>
      <c r="F87" s="1271"/>
      <c r="G87" s="1137"/>
      <c r="H87" s="1180"/>
      <c r="I87" s="1181"/>
      <c r="J87" s="1182"/>
      <c r="K87" s="1141"/>
    </row>
    <row r="88" spans="1:11" ht="13.5" customHeight="1">
      <c r="A88" s="1272"/>
      <c r="B88" s="1123"/>
      <c r="C88" s="1142" t="s">
        <v>4</v>
      </c>
      <c r="D88" s="1143">
        <v>190</v>
      </c>
      <c r="E88" s="1122">
        <v>595744.60099999991</v>
      </c>
      <c r="F88" s="1144">
        <v>6368308.489918001</v>
      </c>
      <c r="G88" s="1145">
        <f>E88/E93</f>
        <v>0.54244825001804176</v>
      </c>
      <c r="H88" s="1146">
        <f t="shared" ref="H88:H93" si="26">(E88-I88)/I88</f>
        <v>5.9292515099277826E-2</v>
      </c>
      <c r="I88" s="1147">
        <v>562398.57500000007</v>
      </c>
      <c r="J88" s="1148">
        <v>6000191.268219999</v>
      </c>
      <c r="K88" s="1149">
        <f>I88/I93</f>
        <v>0.53698486980856208</v>
      </c>
    </row>
    <row r="89" spans="1:11" ht="13.5" customHeight="1">
      <c r="A89" s="1272"/>
      <c r="B89" s="1123"/>
      <c r="C89" s="1142" t="s">
        <v>5</v>
      </c>
      <c r="D89" s="1143">
        <v>645</v>
      </c>
      <c r="E89" s="1122">
        <v>106697.78</v>
      </c>
      <c r="F89" s="1144">
        <v>1140201.0948699997</v>
      </c>
      <c r="G89" s="1145">
        <f>E89/E93</f>
        <v>9.7152410520645285E-2</v>
      </c>
      <c r="H89" s="1146">
        <f t="shared" si="26"/>
        <v>1.996192886965269E-2</v>
      </c>
      <c r="I89" s="1147">
        <v>104609.57118100001</v>
      </c>
      <c r="J89" s="1148">
        <v>1115664.7446999997</v>
      </c>
      <c r="K89" s="1149">
        <f>I89/I93</f>
        <v>9.9882466738751591E-2</v>
      </c>
    </row>
    <row r="90" spans="1:11" ht="13.5" customHeight="1">
      <c r="A90" s="1273"/>
      <c r="B90" s="1274"/>
      <c r="C90" s="1142" t="s">
        <v>6</v>
      </c>
      <c r="D90" s="1143">
        <v>18991</v>
      </c>
      <c r="E90" s="1122">
        <v>112471.02999999998</v>
      </c>
      <c r="F90" s="1144">
        <v>1201250.1546799999</v>
      </c>
      <c r="G90" s="1145">
        <f>E90/E93</f>
        <v>0.10240917550711749</v>
      </c>
      <c r="H90" s="1146">
        <f t="shared" si="26"/>
        <v>-2.9920691071719251E-2</v>
      </c>
      <c r="I90" s="1147">
        <v>115940.03599999999</v>
      </c>
      <c r="J90" s="1148">
        <v>1237918.4444300001</v>
      </c>
      <c r="K90" s="1149">
        <f>I90/I93</f>
        <v>0.11070092974019358</v>
      </c>
    </row>
    <row r="91" spans="1:11" ht="13.5" customHeight="1">
      <c r="A91" s="1273"/>
      <c r="B91" s="1274"/>
      <c r="C91" s="1142" t="s">
        <v>7</v>
      </c>
      <c r="D91" s="1143">
        <v>240072</v>
      </c>
      <c r="E91" s="1122">
        <v>272704.90000000002</v>
      </c>
      <c r="F91" s="1144">
        <v>2912832.9000000004</v>
      </c>
      <c r="G91" s="1145">
        <f>E91/E93</f>
        <v>0.2483082440496093</v>
      </c>
      <c r="H91" s="1146">
        <f t="shared" si="26"/>
        <v>6.8688346764522776E-2</v>
      </c>
      <c r="I91" s="1147">
        <v>255177.20000000004</v>
      </c>
      <c r="J91" s="1148">
        <v>2724431.0000000005</v>
      </c>
      <c r="K91" s="1149">
        <f>I91/I93</f>
        <v>0.24364623527026791</v>
      </c>
    </row>
    <row r="92" spans="1:11" ht="13.5" customHeight="1">
      <c r="A92" s="1273"/>
      <c r="B92" s="1274"/>
      <c r="C92" s="1275" t="s">
        <v>226</v>
      </c>
      <c r="D92" s="1276">
        <v>34</v>
      </c>
      <c r="E92" s="1153">
        <v>10633.182999999999</v>
      </c>
      <c r="F92" s="1154">
        <v>113709.30024</v>
      </c>
      <c r="G92" s="1155">
        <f>E92/E93</f>
        <v>9.6819199045860803E-3</v>
      </c>
      <c r="H92" s="1156">
        <f t="shared" si="26"/>
        <v>0.15561912253873392</v>
      </c>
      <c r="I92" s="1277">
        <v>9201.2868190000008</v>
      </c>
      <c r="J92" s="1278">
        <v>99970.008440000005</v>
      </c>
      <c r="K92" s="1159">
        <f>I92/I93</f>
        <v>8.7854984422248098E-3</v>
      </c>
    </row>
    <row r="93" spans="1:11" ht="13.5" customHeight="1">
      <c r="A93" s="1267"/>
      <c r="B93" s="1268"/>
      <c r="C93" s="263" t="s">
        <v>8</v>
      </c>
      <c r="D93" s="255">
        <f>SUM(D88:D92)</f>
        <v>259932</v>
      </c>
      <c r="E93" s="256">
        <f t="shared" ref="E93:F93" si="27">SUM(E88:E92)</f>
        <v>1098251.4939999999</v>
      </c>
      <c r="F93" s="257">
        <f t="shared" si="27"/>
        <v>11736301.939708002</v>
      </c>
      <c r="G93" s="264">
        <f>SUM(G88:G92)</f>
        <v>0.99999999999999989</v>
      </c>
      <c r="H93" s="259">
        <f t="shared" si="26"/>
        <v>4.8623630532223017E-2</v>
      </c>
      <c r="I93" s="260">
        <v>1047326.6690000001</v>
      </c>
      <c r="J93" s="261">
        <v>11178175.46579</v>
      </c>
      <c r="K93" s="262">
        <f>SUM(K88:K92)</f>
        <v>0.99999999999999989</v>
      </c>
    </row>
    <row r="94" spans="1:11" ht="13.5" customHeight="1">
      <c r="A94" s="1899" t="s">
        <v>108</v>
      </c>
      <c r="B94" s="1900"/>
      <c r="C94" s="1178"/>
      <c r="D94" s="1269"/>
      <c r="E94" s="1270"/>
      <c r="F94" s="1271"/>
      <c r="G94" s="1137"/>
      <c r="H94" s="1180"/>
      <c r="I94" s="1181"/>
      <c r="J94" s="1182"/>
      <c r="K94" s="1141"/>
    </row>
    <row r="95" spans="1:11" ht="13.5" customHeight="1">
      <c r="A95" s="1272"/>
      <c r="B95" s="1123"/>
      <c r="C95" s="1142" t="s">
        <v>4</v>
      </c>
      <c r="D95" s="1143">
        <v>136</v>
      </c>
      <c r="E95" s="1122">
        <v>1178459.7380000001</v>
      </c>
      <c r="F95" s="1144">
        <v>12595682.980399996</v>
      </c>
      <c r="G95" s="1145">
        <f>E95/E100</f>
        <v>0.82496892818307865</v>
      </c>
      <c r="H95" s="1146">
        <f t="shared" ref="H95:H100" si="28">(E95-I95)/I95</f>
        <v>-6.0746440318798486E-2</v>
      </c>
      <c r="I95" s="1147">
        <v>1254676.8930000002</v>
      </c>
      <c r="J95" s="1148">
        <v>13375572.296019999</v>
      </c>
      <c r="K95" s="1149">
        <f>I95/I100</f>
        <v>0.83729150579564493</v>
      </c>
    </row>
    <row r="96" spans="1:11" ht="13.5" customHeight="1">
      <c r="A96" s="1272"/>
      <c r="B96" s="1123"/>
      <c r="C96" s="1142" t="s">
        <v>5</v>
      </c>
      <c r="D96" s="1143">
        <v>324</v>
      </c>
      <c r="E96" s="1122">
        <v>39675.609000000004</v>
      </c>
      <c r="F96" s="1144">
        <v>423928.74928999995</v>
      </c>
      <c r="G96" s="1145">
        <f>E96/E100</f>
        <v>2.7774512421858327E-2</v>
      </c>
      <c r="H96" s="1146">
        <f t="shared" si="28"/>
        <v>9.2050477103175E-4</v>
      </c>
      <c r="I96" s="1147">
        <v>39639.120999999999</v>
      </c>
      <c r="J96" s="1148">
        <v>422661.40782999998</v>
      </c>
      <c r="K96" s="1149">
        <f>I96/I100</f>
        <v>2.6452626565193121E-2</v>
      </c>
    </row>
    <row r="97" spans="1:11" ht="13.5" customHeight="1">
      <c r="A97" s="1273"/>
      <c r="B97" s="1274"/>
      <c r="C97" s="1142" t="s">
        <v>6</v>
      </c>
      <c r="D97" s="1143">
        <v>12792</v>
      </c>
      <c r="E97" s="1122">
        <v>65546.021000000008</v>
      </c>
      <c r="F97" s="1144">
        <v>700040.32215000014</v>
      </c>
      <c r="G97" s="1145">
        <f>E97/E100</f>
        <v>4.5884835049863681E-2</v>
      </c>
      <c r="H97" s="1146">
        <f t="shared" si="28"/>
        <v>-4.0970683203335273E-2</v>
      </c>
      <c r="I97" s="1147">
        <v>68346.212</v>
      </c>
      <c r="J97" s="1148">
        <v>729764.69500000007</v>
      </c>
      <c r="K97" s="1149">
        <f>I97/I100</f>
        <v>4.5609912065949214E-2</v>
      </c>
    </row>
    <row r="98" spans="1:11" ht="13.5" customHeight="1">
      <c r="A98" s="1273"/>
      <c r="B98" s="1274"/>
      <c r="C98" s="1142" t="s">
        <v>7</v>
      </c>
      <c r="D98" s="1143">
        <v>209595</v>
      </c>
      <c r="E98" s="1122">
        <v>140101.1</v>
      </c>
      <c r="F98" s="1144">
        <v>1496458.0000000002</v>
      </c>
      <c r="G98" s="1145">
        <f>E98/E100</f>
        <v>9.8076370857118178E-2</v>
      </c>
      <c r="H98" s="1146">
        <f t="shared" si="28"/>
        <v>6.728163749122984E-2</v>
      </c>
      <c r="I98" s="1147">
        <v>131269.1</v>
      </c>
      <c r="J98" s="1148">
        <v>1401510.9</v>
      </c>
      <c r="K98" s="1149">
        <f>I98/I100</f>
        <v>8.760064285605608E-2</v>
      </c>
    </row>
    <row r="99" spans="1:11" ht="13.5" customHeight="1">
      <c r="A99" s="1273"/>
      <c r="B99" s="1274"/>
      <c r="C99" s="1275" t="s">
        <v>226</v>
      </c>
      <c r="D99" s="1276">
        <v>17</v>
      </c>
      <c r="E99" s="1153">
        <v>4707.3789999999999</v>
      </c>
      <c r="F99" s="1154">
        <v>50336.879399999998</v>
      </c>
      <c r="G99" s="1155">
        <f>E99/E100</f>
        <v>3.2953534880811788E-3</v>
      </c>
      <c r="H99" s="1156">
        <f t="shared" si="28"/>
        <v>3.1554208115247714E-2</v>
      </c>
      <c r="I99" s="1277">
        <v>4563.3850000000002</v>
      </c>
      <c r="J99" s="1278">
        <v>49307.345480000004</v>
      </c>
      <c r="K99" s="1159">
        <f>I99/I100</f>
        <v>3.0453127171564632E-3</v>
      </c>
    </row>
    <row r="100" spans="1:11" ht="13.5" customHeight="1">
      <c r="A100" s="1267"/>
      <c r="B100" s="1268"/>
      <c r="C100" s="263" t="s">
        <v>8</v>
      </c>
      <c r="D100" s="255">
        <f>SUM(D95:D99)</f>
        <v>222864</v>
      </c>
      <c r="E100" s="256">
        <f t="shared" ref="E100:F100" si="29">SUM(E95:E99)</f>
        <v>1428489.8470000001</v>
      </c>
      <c r="F100" s="257">
        <f t="shared" si="29"/>
        <v>15266446.931239996</v>
      </c>
      <c r="G100" s="264">
        <f>SUM(G95:G99)</f>
        <v>1</v>
      </c>
      <c r="H100" s="259">
        <f t="shared" si="28"/>
        <v>-4.6716790847585635E-2</v>
      </c>
      <c r="I100" s="260">
        <v>1498494.7110000004</v>
      </c>
      <c r="J100" s="261">
        <v>15978816.644330001</v>
      </c>
      <c r="K100" s="262">
        <f>SUM(K95:K99)</f>
        <v>0.99999999999999978</v>
      </c>
    </row>
    <row r="101" spans="1:11" ht="13.5" customHeight="1">
      <c r="A101" s="1899" t="s">
        <v>16</v>
      </c>
      <c r="B101" s="1900"/>
      <c r="C101" s="1178"/>
      <c r="D101" s="1269"/>
      <c r="E101" s="1270"/>
      <c r="F101" s="1271"/>
      <c r="G101" s="1137"/>
      <c r="H101" s="1180"/>
      <c r="I101" s="1181"/>
      <c r="J101" s="1182"/>
      <c r="K101" s="1141"/>
    </row>
    <row r="102" spans="1:11" ht="13.5" customHeight="1">
      <c r="A102" s="1272"/>
      <c r="B102" s="1123"/>
      <c r="C102" s="1142" t="s">
        <v>4</v>
      </c>
      <c r="D102" s="1143">
        <v>97</v>
      </c>
      <c r="E102" s="1122">
        <v>116345.01228000001</v>
      </c>
      <c r="F102" s="1144">
        <v>1243538.9268400001</v>
      </c>
      <c r="G102" s="1145">
        <f>E102/E107</f>
        <v>0.36167768167926817</v>
      </c>
      <c r="H102" s="1146">
        <f t="shared" ref="H102:H107" si="30">(E102-I102)/I102</f>
        <v>-2.8135289444511314E-2</v>
      </c>
      <c r="I102" s="1147">
        <v>119713.17717000002</v>
      </c>
      <c r="J102" s="1148">
        <v>1277729.1166179997</v>
      </c>
      <c r="K102" s="1149">
        <f>I102/I107</f>
        <v>0.36820606954792323</v>
      </c>
    </row>
    <row r="103" spans="1:11" ht="13.5" customHeight="1">
      <c r="A103" s="1272"/>
      <c r="B103" s="1123"/>
      <c r="C103" s="1142" t="s">
        <v>5</v>
      </c>
      <c r="D103" s="1143">
        <v>328</v>
      </c>
      <c r="E103" s="1122">
        <v>38885.615279999998</v>
      </c>
      <c r="F103" s="1144">
        <v>415451.83055000001</v>
      </c>
      <c r="G103" s="1145">
        <f>E103/E107</f>
        <v>0.12088235593026768</v>
      </c>
      <c r="H103" s="1146">
        <f t="shared" si="30"/>
        <v>-3.5731533074219536E-2</v>
      </c>
      <c r="I103" s="1147">
        <v>40326.544539999995</v>
      </c>
      <c r="J103" s="1148">
        <v>430544.06081000005</v>
      </c>
      <c r="K103" s="1149">
        <f>I103/I107</f>
        <v>0.12403378487262864</v>
      </c>
    </row>
    <row r="104" spans="1:11" ht="13.5" customHeight="1">
      <c r="A104" s="1273"/>
      <c r="B104" s="1274"/>
      <c r="C104" s="1142" t="s">
        <v>6</v>
      </c>
      <c r="D104" s="1143">
        <v>10943</v>
      </c>
      <c r="E104" s="1122">
        <v>60598.186419999998</v>
      </c>
      <c r="F104" s="1144">
        <v>647242.75243999995</v>
      </c>
      <c r="G104" s="1145">
        <f>E104/E107</f>
        <v>0.18837946852081167</v>
      </c>
      <c r="H104" s="1146">
        <f t="shared" si="30"/>
        <v>-3.2084934891041007E-2</v>
      </c>
      <c r="I104" s="1147">
        <v>62606.92555</v>
      </c>
      <c r="J104" s="1148">
        <v>668652.45976000011</v>
      </c>
      <c r="K104" s="1149">
        <f>I104/I107</f>
        <v>0.19256234383044857</v>
      </c>
    </row>
    <row r="105" spans="1:11" ht="13.5" customHeight="1">
      <c r="A105" s="1273"/>
      <c r="B105" s="1274"/>
      <c r="C105" s="1142" t="s">
        <v>7</v>
      </c>
      <c r="D105" s="1143">
        <v>108967</v>
      </c>
      <c r="E105" s="1122">
        <v>103644.87600000002</v>
      </c>
      <c r="F105" s="1144">
        <v>1107077.4576499998</v>
      </c>
      <c r="G105" s="1145">
        <f>E105/E107</f>
        <v>0.32219721099345455</v>
      </c>
      <c r="H105" s="1146">
        <f t="shared" si="30"/>
        <v>3.5073061369332401E-2</v>
      </c>
      <c r="I105" s="1147">
        <v>100132.90836</v>
      </c>
      <c r="J105" s="1148">
        <v>1069292.2540499999</v>
      </c>
      <c r="K105" s="1149">
        <f>I105/I107</f>
        <v>0.30798234155360338</v>
      </c>
    </row>
    <row r="106" spans="1:11" ht="13.5" customHeight="1">
      <c r="A106" s="1273"/>
      <c r="B106" s="1274"/>
      <c r="C106" s="1275" t="s">
        <v>226</v>
      </c>
      <c r="D106" s="1276">
        <v>14</v>
      </c>
      <c r="E106" s="1153">
        <v>2207.7909999999997</v>
      </c>
      <c r="F106" s="1154">
        <v>23604.077760000004</v>
      </c>
      <c r="G106" s="1155">
        <f>E106/E107</f>
        <v>6.8632828761978531E-3</v>
      </c>
      <c r="H106" s="1156">
        <f t="shared" si="30"/>
        <v>-5.888453619673209E-2</v>
      </c>
      <c r="I106" s="1277">
        <v>2345.9299999999994</v>
      </c>
      <c r="J106" s="1278">
        <v>25291.27332</v>
      </c>
      <c r="K106" s="1159">
        <f>I106/I107</f>
        <v>7.215460195396292E-3</v>
      </c>
    </row>
    <row r="107" spans="1:11" ht="13.5" customHeight="1">
      <c r="A107" s="1267"/>
      <c r="B107" s="1268"/>
      <c r="C107" s="263" t="s">
        <v>8</v>
      </c>
      <c r="D107" s="255">
        <f>SUM(D102:D106)</f>
        <v>120349</v>
      </c>
      <c r="E107" s="256">
        <f t="shared" ref="E107:F107" si="31">SUM(E102:E106)</f>
        <v>321681.48098000005</v>
      </c>
      <c r="F107" s="257">
        <f t="shared" si="31"/>
        <v>3436915.0452399994</v>
      </c>
      <c r="G107" s="264">
        <f>SUM(G102:G106)</f>
        <v>1</v>
      </c>
      <c r="H107" s="259">
        <f t="shared" si="30"/>
        <v>-1.0592847353791339E-2</v>
      </c>
      <c r="I107" s="260">
        <v>325125.48561999999</v>
      </c>
      <c r="J107" s="261">
        <v>3471509.1645579995</v>
      </c>
      <c r="K107" s="262">
        <f>SUM(K102:K106)</f>
        <v>1</v>
      </c>
    </row>
    <row r="108" spans="1:11" ht="13.5" customHeight="1">
      <c r="A108" s="1899" t="s">
        <v>17</v>
      </c>
      <c r="B108" s="1900"/>
      <c r="C108" s="1178"/>
      <c r="D108" s="1269"/>
      <c r="E108" s="1270"/>
      <c r="F108" s="1271"/>
      <c r="G108" s="1137"/>
      <c r="H108" s="1180"/>
      <c r="I108" s="1181"/>
      <c r="J108" s="1182"/>
      <c r="K108" s="1141"/>
    </row>
    <row r="109" spans="1:11" ht="13.5" customHeight="1">
      <c r="A109" s="1272"/>
      <c r="B109" s="1123"/>
      <c r="C109" s="1142" t="s">
        <v>4</v>
      </c>
      <c r="D109" s="1143">
        <v>74</v>
      </c>
      <c r="E109" s="1122">
        <v>166316.51100000003</v>
      </c>
      <c r="F109" s="1144">
        <v>1778114.2214100002</v>
      </c>
      <c r="G109" s="1145">
        <f>E109/E114</f>
        <v>0.39460896425548858</v>
      </c>
      <c r="H109" s="1146">
        <f t="shared" ref="H109:H114" si="32">(E109-I109)/I109</f>
        <v>6.7913328385633659E-2</v>
      </c>
      <c r="I109" s="1147">
        <v>155739.709</v>
      </c>
      <c r="J109" s="1148">
        <v>1661973.30433</v>
      </c>
      <c r="K109" s="1149">
        <f>I109/I114</f>
        <v>0.37954052213117251</v>
      </c>
    </row>
    <row r="110" spans="1:11" ht="13.5" customHeight="1">
      <c r="A110" s="1272"/>
      <c r="B110" s="1123"/>
      <c r="C110" s="1142" t="s">
        <v>5</v>
      </c>
      <c r="D110" s="1143">
        <v>324</v>
      </c>
      <c r="E110" s="1122">
        <v>35435.524000000005</v>
      </c>
      <c r="F110" s="1144">
        <v>378600.20987000002</v>
      </c>
      <c r="G110" s="1145">
        <f>E110/E114</f>
        <v>8.4075690016672533E-2</v>
      </c>
      <c r="H110" s="1146">
        <f t="shared" si="32"/>
        <v>3.213747078025781E-3</v>
      </c>
      <c r="I110" s="1147">
        <v>35322.008000000002</v>
      </c>
      <c r="J110" s="1148">
        <v>376945.27077999996</v>
      </c>
      <c r="K110" s="1149">
        <f>I110/I114</f>
        <v>8.6080380174856072E-2</v>
      </c>
    </row>
    <row r="111" spans="1:11" ht="13.5" customHeight="1">
      <c r="A111" s="1273"/>
      <c r="B111" s="1274"/>
      <c r="C111" s="1142" t="s">
        <v>6</v>
      </c>
      <c r="D111" s="1143">
        <v>10840</v>
      </c>
      <c r="E111" s="1122">
        <v>68954.699000000008</v>
      </c>
      <c r="F111" s="1144">
        <v>736471.91463000001</v>
      </c>
      <c r="G111" s="1145">
        <f>E111/E114</f>
        <v>0.16360457653503188</v>
      </c>
      <c r="H111" s="1146">
        <f t="shared" si="32"/>
        <v>-4.8387003063984899E-2</v>
      </c>
      <c r="I111" s="1147">
        <v>72460.862999999998</v>
      </c>
      <c r="J111" s="1148">
        <v>773679.77383000008</v>
      </c>
      <c r="K111" s="1149">
        <f>I111/I114</f>
        <v>0.17658844975172874</v>
      </c>
    </row>
    <row r="112" spans="1:11" ht="13.5" customHeight="1">
      <c r="A112" s="1273"/>
      <c r="B112" s="1274"/>
      <c r="C112" s="1142" t="s">
        <v>7</v>
      </c>
      <c r="D112" s="1143">
        <v>146148</v>
      </c>
      <c r="E112" s="1122">
        <v>148622.5</v>
      </c>
      <c r="F112" s="1144">
        <v>1587477.2000000002</v>
      </c>
      <c r="G112" s="1145">
        <f>E112/E114</f>
        <v>0.35262747178517556</v>
      </c>
      <c r="H112" s="1146">
        <f t="shared" si="32"/>
        <v>2.6842405625636539E-2</v>
      </c>
      <c r="I112" s="1147">
        <v>144737.4</v>
      </c>
      <c r="J112" s="1148">
        <v>1545308</v>
      </c>
      <c r="K112" s="1149">
        <f>I112/I114</f>
        <v>0.35272769366679868</v>
      </c>
    </row>
    <row r="113" spans="1:11" ht="13.5" customHeight="1">
      <c r="A113" s="1273"/>
      <c r="B113" s="1274"/>
      <c r="C113" s="1275" t="s">
        <v>226</v>
      </c>
      <c r="D113" s="1276">
        <v>12</v>
      </c>
      <c r="E113" s="1153">
        <v>2142.4659999999999</v>
      </c>
      <c r="F113" s="1154">
        <v>22910.829270000002</v>
      </c>
      <c r="G113" s="1155">
        <f>E113/E114</f>
        <v>5.0832974076314014E-3</v>
      </c>
      <c r="H113" s="1156">
        <f t="shared" si="32"/>
        <v>3.1261311563787551E-2</v>
      </c>
      <c r="I113" s="1277">
        <v>2077.52</v>
      </c>
      <c r="J113" s="1278">
        <v>22336.281879999999</v>
      </c>
      <c r="K113" s="1159">
        <f>I113/I114</f>
        <v>5.0629542754439946E-3</v>
      </c>
    </row>
    <row r="114" spans="1:11" ht="13.5" customHeight="1">
      <c r="A114" s="1267"/>
      <c r="B114" s="1268"/>
      <c r="C114" s="263" t="s">
        <v>8</v>
      </c>
      <c r="D114" s="255">
        <f>SUM(D109:D113)</f>
        <v>157398</v>
      </c>
      <c r="E114" s="256">
        <f t="shared" ref="E114:F114" si="33">SUM(E109:E113)</f>
        <v>421471.70000000007</v>
      </c>
      <c r="F114" s="257">
        <f t="shared" si="33"/>
        <v>4503574.3751800004</v>
      </c>
      <c r="G114" s="264">
        <f>SUM(G109:G113)</f>
        <v>1</v>
      </c>
      <c r="H114" s="259">
        <f t="shared" si="32"/>
        <v>2.7134249246047633E-2</v>
      </c>
      <c r="I114" s="260">
        <v>410337.5</v>
      </c>
      <c r="J114" s="261">
        <v>4380242.6308199996</v>
      </c>
      <c r="K114" s="262">
        <f>SUM(K109:K113)</f>
        <v>1</v>
      </c>
    </row>
    <row r="115" spans="1:11" ht="15" customHeight="1"/>
    <row r="116" spans="1:11" ht="15" customHeight="1"/>
    <row r="117" spans="1:11" ht="15" customHeight="1"/>
    <row r="118" spans="1:11" ht="15" customHeight="1"/>
    <row r="119" spans="1:11" ht="15" customHeight="1"/>
    <row r="120" spans="1:11" ht="15" customHeight="1"/>
  </sheetData>
  <sortState ref="X16:Z29">
    <sortCondition descending="1" ref="X16"/>
  </sortState>
  <mergeCells count="35">
    <mergeCell ref="A108:B108"/>
    <mergeCell ref="A61:K61"/>
    <mergeCell ref="D62:D65"/>
    <mergeCell ref="E62:G63"/>
    <mergeCell ref="H62:H65"/>
    <mergeCell ref="I62:K63"/>
    <mergeCell ref="B64:C65"/>
    <mergeCell ref="I64:J64"/>
    <mergeCell ref="A66:B66"/>
    <mergeCell ref="A73:B73"/>
    <mergeCell ref="A80:B80"/>
    <mergeCell ref="A87:B87"/>
    <mergeCell ref="A94:B94"/>
    <mergeCell ref="A101:B101"/>
    <mergeCell ref="K64:K65"/>
    <mergeCell ref="G64:G65"/>
    <mergeCell ref="A1:K1"/>
    <mergeCell ref="A3:K3"/>
    <mergeCell ref="A5:K5"/>
    <mergeCell ref="E6:G7"/>
    <mergeCell ref="I6:K7"/>
    <mergeCell ref="J2:K2"/>
    <mergeCell ref="H6:H9"/>
    <mergeCell ref="I8:J8"/>
    <mergeCell ref="G8:G9"/>
    <mergeCell ref="K8:K9"/>
    <mergeCell ref="A52:B52"/>
    <mergeCell ref="D6:D9"/>
    <mergeCell ref="A10:B10"/>
    <mergeCell ref="A17:B17"/>
    <mergeCell ref="A24:B24"/>
    <mergeCell ref="A31:B31"/>
    <mergeCell ref="A38:B38"/>
    <mergeCell ref="A45:B45"/>
    <mergeCell ref="B8:C9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List47"/>
  <dimension ref="A1:Z119"/>
  <sheetViews>
    <sheetView showGridLines="0" zoomScaleNormal="100" zoomScaleSheetLayoutView="100" workbookViewId="0">
      <selection sqref="A1:Q1"/>
    </sheetView>
  </sheetViews>
  <sheetFormatPr defaultColWidth="9.140625" defaultRowHeight="12.75"/>
  <cols>
    <col min="1" max="1" width="1.85546875" style="1086" customWidth="1"/>
    <col min="2" max="2" width="14.42578125" style="1086" customWidth="1"/>
    <col min="3" max="4" width="9.7109375" style="1086" customWidth="1"/>
    <col min="5" max="5" width="7.140625" style="1086" customWidth="1"/>
    <col min="6" max="6" width="7.7109375" style="1127" customWidth="1"/>
    <col min="7" max="7" width="6.42578125" style="1086" customWidth="1"/>
    <col min="8" max="15" width="9.7109375" style="1086" customWidth="1"/>
    <col min="16" max="17" width="2.7109375" style="1086" customWidth="1"/>
    <col min="18" max="19" width="9.140625" style="1086"/>
    <col min="20" max="20" width="12" style="1086" customWidth="1"/>
    <col min="21" max="16384" width="9.140625" style="1086"/>
  </cols>
  <sheetData>
    <row r="1" spans="1:26" ht="18" customHeight="1">
      <c r="A1" s="1798" t="s">
        <v>470</v>
      </c>
      <c r="B1" s="1798"/>
      <c r="C1" s="1798"/>
      <c r="D1" s="1798"/>
      <c r="E1" s="1798"/>
      <c r="F1" s="1798"/>
      <c r="G1" s="1798"/>
      <c r="H1" s="1798"/>
      <c r="I1" s="1798"/>
      <c r="J1" s="1798"/>
      <c r="K1" s="1798"/>
      <c r="L1" s="1798"/>
      <c r="M1" s="1798"/>
      <c r="N1" s="1798"/>
      <c r="O1" s="1798"/>
      <c r="P1" s="1798"/>
      <c r="Q1" s="1798"/>
    </row>
    <row r="2" spans="1:26" ht="5.0999999999999996" customHeight="1">
      <c r="A2" s="1222"/>
      <c r="B2" s="1303"/>
      <c r="C2" s="1303"/>
      <c r="D2" s="1303"/>
      <c r="E2" s="16"/>
      <c r="F2" s="1217"/>
      <c r="G2" s="1217"/>
      <c r="H2" s="1217"/>
      <c r="I2" s="1217"/>
      <c r="J2" s="1217"/>
      <c r="K2" s="16"/>
      <c r="L2" s="16"/>
      <c r="M2" s="16"/>
      <c r="N2" s="16"/>
      <c r="O2" s="16"/>
      <c r="P2" s="16"/>
      <c r="Q2" s="16"/>
    </row>
    <row r="3" spans="1:26" ht="37.5" customHeight="1">
      <c r="A3" s="1875" t="s">
        <v>421</v>
      </c>
      <c r="B3" s="1876"/>
      <c r="C3" s="1818" t="s">
        <v>517</v>
      </c>
      <c r="D3" s="1819"/>
      <c r="E3" s="16"/>
      <c r="G3" s="1836" t="s">
        <v>144</v>
      </c>
      <c r="H3" s="1836"/>
      <c r="I3" s="1836"/>
      <c r="J3" s="1836"/>
      <c r="K3" s="1836" t="s">
        <v>145</v>
      </c>
      <c r="L3" s="1836"/>
      <c r="M3" s="1836"/>
      <c r="N3" s="1836"/>
      <c r="O3" s="1836"/>
      <c r="P3" s="1089"/>
      <c r="Q3" s="16"/>
    </row>
    <row r="4" spans="1:26" ht="14.1" customHeight="1">
      <c r="A4" s="1908"/>
      <c r="B4" s="1909"/>
      <c r="C4" s="251"/>
      <c r="D4" s="265"/>
      <c r="E4" s="16"/>
      <c r="F4" s="1089"/>
      <c r="G4" s="1089"/>
      <c r="H4" s="1089"/>
      <c r="I4" s="1089"/>
      <c r="J4" s="1089"/>
      <c r="K4" s="1089"/>
      <c r="L4" s="1089"/>
      <c r="M4" s="1089"/>
      <c r="N4" s="1089"/>
      <c r="O4" s="1089"/>
      <c r="P4" s="1089"/>
      <c r="Q4" s="16"/>
    </row>
    <row r="5" spans="1:26" ht="13.5" customHeight="1">
      <c r="A5" s="1877"/>
      <c r="B5" s="1878"/>
      <c r="C5" s="266" t="s">
        <v>412</v>
      </c>
      <c r="D5" s="206" t="s">
        <v>3</v>
      </c>
      <c r="E5" s="1302"/>
      <c r="F5" s="1089"/>
      <c r="G5" s="1089"/>
      <c r="H5" s="1089"/>
      <c r="I5" s="1089"/>
      <c r="J5" s="1089"/>
      <c r="K5" s="1089"/>
      <c r="L5" s="1089"/>
      <c r="M5" s="1089"/>
      <c r="N5" s="1089"/>
      <c r="O5" s="1089"/>
      <c r="P5" s="1089"/>
      <c r="Q5" s="16"/>
    </row>
    <row r="6" spans="1:26" ht="5.0999999999999996" customHeight="1">
      <c r="A6" s="1284"/>
      <c r="B6" s="1178"/>
      <c r="C6" s="1285"/>
      <c r="D6" s="1178"/>
      <c r="E6" s="1179"/>
      <c r="Q6" s="16"/>
    </row>
    <row r="7" spans="1:26" ht="12" customHeight="1">
      <c r="A7" s="1289"/>
      <c r="B7" s="1142" t="s">
        <v>528</v>
      </c>
      <c r="C7" s="1122">
        <v>1428489.8469999998</v>
      </c>
      <c r="D7" s="1144">
        <v>15266446.931239998</v>
      </c>
      <c r="E7" s="678"/>
      <c r="Q7" s="16"/>
      <c r="S7" s="1085"/>
      <c r="T7" s="1085"/>
      <c r="U7" s="1085"/>
      <c r="V7" s="1085"/>
      <c r="X7" s="1101"/>
      <c r="Y7" s="1085"/>
      <c r="Z7" s="1085"/>
    </row>
    <row r="8" spans="1:26" ht="12" customHeight="1">
      <c r="A8" s="1289"/>
      <c r="B8" s="1142" t="s">
        <v>527</v>
      </c>
      <c r="C8" s="1122">
        <v>1098251.4940000002</v>
      </c>
      <c r="D8" s="1144">
        <v>11736301.939708002</v>
      </c>
      <c r="E8" s="678"/>
      <c r="Q8" s="16"/>
      <c r="S8" s="1085"/>
      <c r="T8" s="1085"/>
      <c r="U8" s="1085"/>
      <c r="V8" s="1085"/>
      <c r="W8" s="1085"/>
      <c r="X8" s="1101"/>
      <c r="Y8" s="1085"/>
      <c r="Z8" s="1085"/>
    </row>
    <row r="9" spans="1:26" ht="12" customHeight="1">
      <c r="A9" s="1287"/>
      <c r="B9" s="1142" t="s">
        <v>520</v>
      </c>
      <c r="C9" s="1122">
        <v>1036778.3999999999</v>
      </c>
      <c r="D9" s="1144">
        <v>11076376.373639999</v>
      </c>
      <c r="E9" s="678"/>
      <c r="F9" s="1288"/>
      <c r="G9" s="16"/>
      <c r="H9" s="16"/>
      <c r="I9" s="16"/>
      <c r="J9" s="1231"/>
      <c r="K9" s="16"/>
      <c r="L9" s="16"/>
      <c r="M9" s="16"/>
      <c r="N9" s="1231"/>
      <c r="O9" s="1231"/>
      <c r="P9" s="16"/>
      <c r="Q9" s="16"/>
      <c r="S9" s="1085"/>
      <c r="T9" s="1085"/>
      <c r="U9" s="1085"/>
      <c r="V9" s="1085"/>
      <c r="W9" s="1085"/>
      <c r="X9" s="1101"/>
      <c r="Y9" s="1085"/>
      <c r="Z9" s="1085"/>
    </row>
    <row r="10" spans="1:26" ht="12" customHeight="1">
      <c r="A10" s="1287"/>
      <c r="B10" s="1142" t="s">
        <v>523</v>
      </c>
      <c r="C10" s="1122">
        <v>881164.08799999999</v>
      </c>
      <c r="D10" s="1144">
        <v>9413705.3351199999</v>
      </c>
      <c r="E10" s="678"/>
      <c r="F10" s="1288"/>
      <c r="G10" s="16"/>
      <c r="H10" s="16"/>
      <c r="I10" s="16"/>
      <c r="J10" s="1231"/>
      <c r="K10" s="16"/>
      <c r="L10" s="16"/>
      <c r="M10" s="16"/>
      <c r="N10" s="1231"/>
      <c r="O10" s="1231"/>
      <c r="P10" s="16"/>
      <c r="Q10" s="16"/>
      <c r="S10" s="1085"/>
      <c r="T10" s="1085"/>
      <c r="U10" s="1085"/>
      <c r="V10" s="1085"/>
      <c r="X10" s="1101"/>
      <c r="Y10" s="1085"/>
      <c r="Z10" s="1085"/>
    </row>
    <row r="11" spans="1:26" ht="12" customHeight="1">
      <c r="A11" s="1287"/>
      <c r="B11" s="1142" t="s">
        <v>219</v>
      </c>
      <c r="C11" s="1122">
        <v>807090.32895129221</v>
      </c>
      <c r="D11" s="1144">
        <v>8615063.1674000006</v>
      </c>
      <c r="E11" s="678"/>
      <c r="F11" s="1288"/>
      <c r="G11" s="16"/>
      <c r="H11" s="16"/>
      <c r="I11" s="16"/>
      <c r="J11" s="1231"/>
      <c r="K11" s="16"/>
      <c r="L11" s="16"/>
      <c r="M11" s="16"/>
      <c r="N11" s="1231"/>
      <c r="O11" s="1231"/>
      <c r="P11" s="16"/>
      <c r="Q11" s="16"/>
      <c r="S11" s="1085"/>
      <c r="T11" s="1085"/>
      <c r="U11" s="1085"/>
      <c r="V11" s="1085"/>
      <c r="X11" s="1101"/>
      <c r="Y11" s="1085"/>
      <c r="Z11" s="1085"/>
    </row>
    <row r="12" spans="1:26" ht="12" customHeight="1">
      <c r="A12" s="1287"/>
      <c r="B12" s="1142" t="s">
        <v>524</v>
      </c>
      <c r="C12" s="1122">
        <v>465157.8</v>
      </c>
      <c r="D12" s="1144">
        <v>4970205.2502900008</v>
      </c>
      <c r="E12" s="678"/>
      <c r="F12" s="1288"/>
      <c r="G12" s="16"/>
      <c r="H12" s="16"/>
      <c r="I12" s="16"/>
      <c r="J12" s="1231"/>
      <c r="K12" s="16"/>
      <c r="L12" s="16"/>
      <c r="M12" s="16"/>
      <c r="N12" s="1231"/>
      <c r="O12" s="1231"/>
      <c r="P12" s="16"/>
      <c r="Q12" s="16"/>
      <c r="S12" s="1085"/>
      <c r="T12" s="1085"/>
      <c r="U12" s="1085"/>
      <c r="V12" s="1085"/>
      <c r="X12" s="1101"/>
      <c r="Y12" s="1085"/>
      <c r="Z12" s="1085"/>
    </row>
    <row r="13" spans="1:26" ht="12" customHeight="1">
      <c r="A13" s="1287"/>
      <c r="B13" s="1142" t="s">
        <v>521</v>
      </c>
      <c r="C13" s="1122">
        <v>438592.19999999995</v>
      </c>
      <c r="D13" s="1144">
        <v>4690619.6397799999</v>
      </c>
      <c r="E13" s="678"/>
      <c r="F13" s="1288"/>
      <c r="G13" s="16"/>
      <c r="H13" s="16"/>
      <c r="I13" s="1285"/>
      <c r="J13" s="1179" t="str">
        <f>G3</f>
        <v>Podíl jednotlivých krajů 
na celkové spotřebě zákazníků v ČR</v>
      </c>
      <c r="K13" s="1179" t="str">
        <f>K3</f>
        <v>Podíl jednotlivých krajů 
na celkovém počtu zákazníků v ČR</v>
      </c>
      <c r="L13" s="16"/>
      <c r="M13" s="16"/>
      <c r="N13" s="16"/>
      <c r="O13" s="16"/>
      <c r="P13" s="16"/>
      <c r="Q13" s="16"/>
      <c r="S13" s="1085"/>
      <c r="T13" s="1085"/>
      <c r="U13" s="1085"/>
      <c r="X13" s="1101"/>
    </row>
    <row r="14" spans="1:26" ht="12" customHeight="1">
      <c r="A14" s="1287"/>
      <c r="B14" s="1142" t="s">
        <v>530</v>
      </c>
      <c r="C14" s="1122">
        <v>421471.7</v>
      </c>
      <c r="D14" s="1144">
        <v>4503574.3751800004</v>
      </c>
      <c r="E14" s="678"/>
      <c r="F14" s="1288"/>
      <c r="G14" s="16"/>
      <c r="H14" s="16"/>
      <c r="I14" s="1122" t="str">
        <f>B7</f>
        <v>Ústecký</v>
      </c>
      <c r="J14" s="678">
        <f>C7/$C$22</f>
        <v>0.16703594708639749</v>
      </c>
      <c r="K14" s="678">
        <f>C31/$C$42</f>
        <v>7.877469131875077E-2</v>
      </c>
      <c r="L14" s="16"/>
      <c r="M14" s="16"/>
      <c r="N14" s="1231"/>
      <c r="O14" s="16"/>
      <c r="P14" s="16"/>
      <c r="Q14" s="16"/>
      <c r="S14" s="1085"/>
      <c r="T14" s="1085"/>
      <c r="U14" s="1085"/>
      <c r="V14" s="1085"/>
      <c r="X14" s="1101"/>
      <c r="Y14" s="1085"/>
    </row>
    <row r="15" spans="1:26" ht="12" customHeight="1">
      <c r="A15" s="1287"/>
      <c r="B15" s="1142" t="s">
        <v>525</v>
      </c>
      <c r="C15" s="1122">
        <v>371049.00000000006</v>
      </c>
      <c r="D15" s="1144">
        <v>3964850.9234300004</v>
      </c>
      <c r="E15" s="678"/>
      <c r="F15" s="1288"/>
      <c r="G15" s="16"/>
      <c r="H15" s="16"/>
      <c r="I15" s="1122" t="str">
        <f t="shared" ref="I15:I27" si="0">B8</f>
        <v>Středočeský</v>
      </c>
      <c r="J15" s="678">
        <f t="shared" ref="J15:J27" si="1">C8/$C$22</f>
        <v>0.12842056863379375</v>
      </c>
      <c r="K15" s="678">
        <f>C30/$C$42</f>
        <v>9.1876943175504003E-2</v>
      </c>
      <c r="L15" s="16"/>
      <c r="M15" s="16"/>
      <c r="N15" s="16"/>
      <c r="O15" s="16"/>
      <c r="P15" s="16"/>
      <c r="Q15" s="16"/>
      <c r="S15" s="1085"/>
      <c r="T15" s="1085"/>
      <c r="U15" s="1085"/>
      <c r="W15" s="1085"/>
      <c r="X15" s="1101"/>
    </row>
    <row r="16" spans="1:26" ht="12" customHeight="1">
      <c r="A16" s="1289"/>
      <c r="B16" s="1142" t="s">
        <v>526</v>
      </c>
      <c r="C16" s="1122">
        <v>362338.2</v>
      </c>
      <c r="D16" s="1144">
        <v>3871502.83543</v>
      </c>
      <c r="E16" s="678"/>
      <c r="F16" s="1288"/>
      <c r="G16" s="16"/>
      <c r="H16" s="16"/>
      <c r="I16" s="1122" t="str">
        <f t="shared" si="0"/>
        <v>Jihomoravský</v>
      </c>
      <c r="J16" s="678">
        <f t="shared" si="1"/>
        <v>0.12123240660507115</v>
      </c>
      <c r="K16" s="678">
        <f>C28/$C$42</f>
        <v>0.13628243574354254</v>
      </c>
      <c r="L16" s="16"/>
      <c r="M16" s="16"/>
      <c r="N16" s="1231"/>
      <c r="O16" s="16"/>
      <c r="P16" s="16"/>
      <c r="Q16" s="16"/>
      <c r="S16" s="1085"/>
      <c r="T16" s="1085"/>
      <c r="U16" s="1085"/>
      <c r="X16" s="1101"/>
    </row>
    <row r="17" spans="1:25" ht="12" customHeight="1">
      <c r="A17" s="1287"/>
      <c r="B17" s="1142" t="s">
        <v>556</v>
      </c>
      <c r="C17" s="1122">
        <v>328292.60000000009</v>
      </c>
      <c r="D17" s="1144">
        <v>3507572.9411200001</v>
      </c>
      <c r="E17" s="678"/>
      <c r="F17" s="1288"/>
      <c r="G17" s="16"/>
      <c r="H17" s="16"/>
      <c r="I17" s="1122" t="str">
        <f t="shared" si="0"/>
        <v>Moravskoslezský</v>
      </c>
      <c r="J17" s="678">
        <f t="shared" si="1"/>
        <v>0.10303613867939639</v>
      </c>
      <c r="K17" s="678">
        <f>C29/$C$42</f>
        <v>0.13408600234983734</v>
      </c>
      <c r="L17" s="16"/>
      <c r="M17" s="16"/>
      <c r="N17" s="16"/>
      <c r="O17" s="16"/>
      <c r="P17" s="16"/>
      <c r="Q17" s="16"/>
      <c r="S17" s="1085"/>
      <c r="T17" s="1085"/>
      <c r="U17" s="1085"/>
      <c r="W17" s="1085"/>
      <c r="X17" s="1101"/>
    </row>
    <row r="18" spans="1:25" ht="12" customHeight="1">
      <c r="A18" s="1287"/>
      <c r="B18" s="1142" t="s">
        <v>529</v>
      </c>
      <c r="C18" s="1122">
        <v>321681.48098000005</v>
      </c>
      <c r="D18" s="1144">
        <v>3436915.0452400004</v>
      </c>
      <c r="E18" s="678"/>
      <c r="F18" s="1288"/>
      <c r="G18" s="16"/>
      <c r="H18" s="16"/>
      <c r="I18" s="1122" t="str">
        <f t="shared" si="0"/>
        <v>Hlavní město Praha</v>
      </c>
      <c r="J18" s="678">
        <f t="shared" si="1"/>
        <v>9.437455769375952E-2</v>
      </c>
      <c r="K18" s="678">
        <f>C27/$C$42</f>
        <v>0.14762655118248283</v>
      </c>
      <c r="L18" s="16"/>
      <c r="M18" s="16"/>
      <c r="N18" s="1231"/>
      <c r="O18" s="16"/>
      <c r="P18" s="16"/>
      <c r="Q18" s="16"/>
      <c r="S18" s="1085"/>
      <c r="T18" s="1085"/>
      <c r="U18" s="1085"/>
      <c r="W18" s="1085"/>
      <c r="X18" s="1101"/>
    </row>
    <row r="19" spans="1:25" ht="12" customHeight="1">
      <c r="A19" s="1287"/>
      <c r="B19" s="1142" t="s">
        <v>522</v>
      </c>
      <c r="C19" s="1122">
        <v>314766.5</v>
      </c>
      <c r="D19" s="1144">
        <v>3362933.1719399998</v>
      </c>
      <c r="E19" s="678"/>
      <c r="F19" s="1288"/>
      <c r="G19" s="16"/>
      <c r="H19" s="16"/>
      <c r="I19" s="1122" t="str">
        <f t="shared" si="0"/>
        <v>Olomoucký</v>
      </c>
      <c r="J19" s="678">
        <f t="shared" si="1"/>
        <v>5.4391757722885008E-2</v>
      </c>
      <c r="K19" s="678">
        <f>C32/$C$42</f>
        <v>6.6300547305675375E-2</v>
      </c>
      <c r="L19" s="16"/>
      <c r="M19" s="16"/>
      <c r="N19" s="1231"/>
      <c r="O19" s="16"/>
      <c r="P19" s="16"/>
      <c r="Q19" s="16"/>
      <c r="S19" s="1085"/>
      <c r="T19" s="1085"/>
      <c r="U19" s="1085"/>
      <c r="W19" s="1085"/>
      <c r="X19" s="1101"/>
    </row>
    <row r="20" spans="1:25" ht="12" customHeight="1">
      <c r="A20" s="1287"/>
      <c r="B20" s="1142" t="s">
        <v>519</v>
      </c>
      <c r="C20" s="1122">
        <v>276866.94702999992</v>
      </c>
      <c r="D20" s="1144">
        <v>2958135.7483699997</v>
      </c>
      <c r="E20" s="678"/>
      <c r="F20" s="1288"/>
      <c r="G20" s="16"/>
      <c r="H20" s="16"/>
      <c r="I20" s="1122" t="str">
        <f t="shared" si="0"/>
        <v>Karlovarský</v>
      </c>
      <c r="J20" s="678">
        <f t="shared" si="1"/>
        <v>5.1285393218273724E-2</v>
      </c>
      <c r="K20" s="678">
        <f>C34/$C$42</f>
        <v>5.5634731783458673E-2</v>
      </c>
      <c r="L20" s="16"/>
      <c r="M20" s="16"/>
      <c r="N20" s="1231"/>
      <c r="O20" s="16"/>
      <c r="P20" s="16"/>
      <c r="Q20" s="16"/>
      <c r="S20" s="1085"/>
      <c r="T20" s="1085"/>
      <c r="U20" s="1085"/>
      <c r="W20" s="1085"/>
      <c r="X20" s="1101"/>
    </row>
    <row r="21" spans="1:25" ht="5.0999999999999996" customHeight="1">
      <c r="A21" s="1291"/>
      <c r="B21" s="1112"/>
      <c r="C21" s="1114"/>
      <c r="D21" s="1115"/>
      <c r="E21" s="678"/>
      <c r="F21" s="1288"/>
      <c r="G21" s="1122"/>
      <c r="H21" s="1122"/>
      <c r="I21" s="1122" t="str">
        <f t="shared" si="0"/>
        <v>Zlínský</v>
      </c>
      <c r="J21" s="678">
        <f t="shared" si="1"/>
        <v>4.9283461641302102E-2</v>
      </c>
      <c r="K21" s="678">
        <f>C35/$C$42</f>
        <v>4.8412728709724399E-2</v>
      </c>
      <c r="L21" s="16"/>
      <c r="M21" s="16"/>
      <c r="N21" s="16"/>
      <c r="O21" s="16"/>
      <c r="P21" s="16"/>
      <c r="Q21" s="16"/>
    </row>
    <row r="22" spans="1:25" ht="12.95" customHeight="1">
      <c r="A22" s="267"/>
      <c r="B22" s="268"/>
      <c r="C22" s="315">
        <f>SUM(C7:C20)</f>
        <v>8551990.5859612916</v>
      </c>
      <c r="D22" s="269"/>
      <c r="E22" s="1173"/>
      <c r="F22" s="1293"/>
      <c r="G22" s="1228"/>
      <c r="H22" s="1228"/>
      <c r="I22" s="1122" t="str">
        <f t="shared" si="0"/>
        <v>Pardubický</v>
      </c>
      <c r="J22" s="678">
        <f t="shared" si="1"/>
        <v>4.338744252234137E-2</v>
      </c>
      <c r="K22" s="678">
        <f>C33/$C$42</f>
        <v>5.6581665330567819E-2</v>
      </c>
      <c r="L22" s="16"/>
      <c r="M22" s="16"/>
      <c r="N22" s="16"/>
      <c r="O22" s="16"/>
      <c r="P22" s="16"/>
      <c r="Q22" s="16"/>
    </row>
    <row r="23" spans="1:25" ht="12.95" customHeight="1">
      <c r="A23" s="1908" t="s">
        <v>422</v>
      </c>
      <c r="B23" s="1909"/>
      <c r="C23" s="28"/>
      <c r="D23" s="270"/>
      <c r="E23" s="908"/>
      <c r="F23" s="908"/>
      <c r="G23" s="908"/>
      <c r="H23" s="908"/>
      <c r="I23" s="1122" t="str">
        <f t="shared" si="0"/>
        <v>Plzeňský</v>
      </c>
      <c r="J23" s="678">
        <f t="shared" si="1"/>
        <v>4.2368872645253408E-2</v>
      </c>
      <c r="K23" s="678">
        <f>C37/$C$42</f>
        <v>4.1768994871925383E-2</v>
      </c>
      <c r="L23" s="16"/>
      <c r="M23" s="16"/>
      <c r="N23" s="16"/>
      <c r="O23" s="16"/>
      <c r="P23" s="16"/>
      <c r="Q23" s="16"/>
    </row>
    <row r="24" spans="1:25" ht="16.5" customHeight="1">
      <c r="A24" s="1908"/>
      <c r="B24" s="1909"/>
      <c r="C24" s="1911"/>
      <c r="D24" s="1912"/>
      <c r="E24" s="1301"/>
      <c r="F24" s="1900"/>
      <c r="G24" s="1913"/>
      <c r="H24" s="1913"/>
      <c r="I24" s="1122" t="str">
        <f t="shared" si="0"/>
        <v>Královéhradecký</v>
      </c>
      <c r="J24" s="678">
        <f t="shared" si="1"/>
        <v>3.8387857972963166E-2</v>
      </c>
      <c r="K24" s="678">
        <f>C39/$C$42</f>
        <v>3.3034513766059696E-2</v>
      </c>
      <c r="L24" s="16"/>
      <c r="M24" s="16"/>
      <c r="N24" s="16"/>
      <c r="O24" s="16"/>
      <c r="P24" s="16"/>
      <c r="Q24" s="16"/>
      <c r="S24" s="1085"/>
    </row>
    <row r="25" spans="1:25" ht="23.25" customHeight="1">
      <c r="A25" s="1877"/>
      <c r="B25" s="1878"/>
      <c r="C25" s="1914" t="s">
        <v>518</v>
      </c>
      <c r="D25" s="1915"/>
      <c r="E25" s="1218"/>
      <c r="F25" s="1900"/>
      <c r="G25" s="1910"/>
      <c r="H25" s="1910"/>
      <c r="I25" s="1122" t="str">
        <f t="shared" si="0"/>
        <v>Vysočina</v>
      </c>
      <c r="J25" s="678">
        <f t="shared" si="1"/>
        <v>3.7614807657536872E-2</v>
      </c>
      <c r="K25" s="678">
        <f>C36/$C$42</f>
        <v>4.2539195767465073E-2</v>
      </c>
      <c r="L25" s="16"/>
      <c r="M25" s="16"/>
      <c r="N25" s="16"/>
      <c r="O25" s="16"/>
      <c r="P25" s="16"/>
      <c r="Q25" s="16"/>
      <c r="S25" s="1085"/>
    </row>
    <row r="26" spans="1:25" ht="5.0999999999999996" customHeight="1">
      <c r="A26" s="1284"/>
      <c r="B26" s="1178"/>
      <c r="C26" s="1285">
        <f>C24</f>
        <v>0</v>
      </c>
      <c r="D26" s="1178"/>
      <c r="E26" s="1179"/>
      <c r="F26" s="1286"/>
      <c r="G26" s="1285"/>
      <c r="H26" s="1179"/>
      <c r="I26" s="1122" t="str">
        <f t="shared" si="0"/>
        <v>Liberecký</v>
      </c>
      <c r="J26" s="678">
        <f t="shared" si="1"/>
        <v>3.6806226203839824E-2</v>
      </c>
      <c r="K26" s="678">
        <f>C38/$C$42</f>
        <v>3.7173239000513232E-2</v>
      </c>
      <c r="L26" s="16"/>
      <c r="M26" s="16"/>
      <c r="N26" s="16"/>
      <c r="O26" s="16"/>
      <c r="P26" s="16"/>
      <c r="Q26" s="16"/>
      <c r="S26" s="1085"/>
    </row>
    <row r="27" spans="1:25" ht="12" customHeight="1">
      <c r="A27" s="1287"/>
      <c r="B27" s="1142" t="s">
        <v>219</v>
      </c>
      <c r="C27" s="1228">
        <v>417655</v>
      </c>
      <c r="D27" s="1144"/>
      <c r="E27" s="678"/>
      <c r="F27" s="1288"/>
      <c r="G27" s="1122"/>
      <c r="H27" s="16"/>
      <c r="I27" s="1122" t="str">
        <f t="shared" si="0"/>
        <v>Jihočeský</v>
      </c>
      <c r="J27" s="678">
        <f t="shared" si="1"/>
        <v>3.2374561717186286E-2</v>
      </c>
      <c r="K27" s="678">
        <f>C40/$C$42</f>
        <v>2.9907759694492869E-2</v>
      </c>
      <c r="L27" s="16"/>
      <c r="M27" s="16"/>
      <c r="N27" s="16"/>
      <c r="O27" s="16"/>
      <c r="P27" s="16"/>
      <c r="Q27" s="16"/>
      <c r="U27" s="1085"/>
      <c r="V27" s="1085"/>
      <c r="W27" s="1085"/>
      <c r="X27" s="1085"/>
      <c r="Y27" s="1085"/>
    </row>
    <row r="28" spans="1:25" ht="12" customHeight="1">
      <c r="A28" s="1289"/>
      <c r="B28" s="1142" t="s">
        <v>520</v>
      </c>
      <c r="C28" s="1228">
        <v>385561</v>
      </c>
      <c r="D28" s="1144"/>
      <c r="E28" s="678"/>
      <c r="F28" s="1288"/>
      <c r="G28" s="1122"/>
      <c r="H28" s="16"/>
      <c r="I28" s="678"/>
      <c r="J28" s="1290">
        <f>SUM(J14:J27)</f>
        <v>1.0000000000000002</v>
      </c>
      <c r="K28" s="1290">
        <f>SUM(K14:K27)</f>
        <v>1</v>
      </c>
      <c r="L28" s="16"/>
      <c r="M28" s="16"/>
      <c r="N28" s="16"/>
      <c r="O28" s="16"/>
      <c r="P28" s="16"/>
      <c r="Q28" s="16"/>
      <c r="S28" s="1085"/>
      <c r="T28" s="1085"/>
      <c r="U28" s="1085"/>
      <c r="V28" s="1085"/>
      <c r="W28" s="1085"/>
      <c r="X28" s="1085"/>
      <c r="Y28" s="1085"/>
    </row>
    <row r="29" spans="1:25" ht="12" customHeight="1">
      <c r="A29" s="1287"/>
      <c r="B29" s="1142" t="s">
        <v>523</v>
      </c>
      <c r="C29" s="1228">
        <v>379347</v>
      </c>
      <c r="D29" s="1144"/>
      <c r="E29" s="678"/>
      <c r="F29" s="1288"/>
      <c r="G29" s="1122"/>
      <c r="H29" s="16"/>
      <c r="I29" s="678"/>
      <c r="J29" s="16"/>
      <c r="K29" s="16"/>
      <c r="L29" s="16"/>
      <c r="M29" s="16"/>
      <c r="N29" s="16"/>
      <c r="O29" s="16"/>
      <c r="P29" s="16"/>
      <c r="Q29" s="16"/>
      <c r="S29" s="1085"/>
      <c r="T29" s="1085"/>
      <c r="U29" s="1085"/>
      <c r="V29" s="1085"/>
      <c r="W29" s="1085"/>
      <c r="X29" s="1085"/>
      <c r="Y29" s="1085"/>
    </row>
    <row r="30" spans="1:25" ht="12" customHeight="1">
      <c r="A30" s="1289"/>
      <c r="B30" s="1142" t="s">
        <v>527</v>
      </c>
      <c r="C30" s="1228">
        <v>259932</v>
      </c>
      <c r="D30" s="1144"/>
      <c r="E30" s="678"/>
      <c r="F30" s="1288"/>
      <c r="G30" s="1122"/>
      <c r="H30" s="16"/>
      <c r="I30" s="678"/>
      <c r="J30" s="16"/>
      <c r="K30" s="16"/>
      <c r="L30" s="16"/>
      <c r="M30" s="16"/>
      <c r="N30" s="16"/>
      <c r="O30" s="16"/>
      <c r="P30" s="16"/>
      <c r="Q30" s="16"/>
      <c r="T30" s="1085"/>
      <c r="U30" s="1085"/>
      <c r="V30" s="1085"/>
      <c r="W30" s="1085"/>
      <c r="X30" s="1085"/>
      <c r="Y30" s="1085"/>
    </row>
    <row r="31" spans="1:25" ht="12" customHeight="1">
      <c r="A31" s="1287"/>
      <c r="B31" s="1142" t="s">
        <v>528</v>
      </c>
      <c r="C31" s="1228">
        <v>222864</v>
      </c>
      <c r="D31" s="1144"/>
      <c r="E31" s="678"/>
      <c r="F31" s="1288"/>
      <c r="G31" s="1122"/>
      <c r="H31" s="16"/>
      <c r="I31" s="678"/>
      <c r="J31" s="16"/>
      <c r="K31" s="16"/>
      <c r="L31" s="16"/>
      <c r="M31" s="16"/>
      <c r="N31" s="16"/>
      <c r="O31" s="16"/>
      <c r="P31" s="16"/>
      <c r="Q31" s="16"/>
      <c r="S31" s="1085"/>
      <c r="T31" s="1085"/>
      <c r="U31" s="1085"/>
      <c r="V31" s="1085"/>
      <c r="W31" s="1085"/>
      <c r="X31" s="1085"/>
      <c r="Y31" s="1085"/>
    </row>
    <row r="32" spans="1:25" ht="12" customHeight="1">
      <c r="A32" s="1287"/>
      <c r="B32" s="1142" t="s">
        <v>524</v>
      </c>
      <c r="C32" s="1228">
        <v>187573</v>
      </c>
      <c r="D32" s="1144"/>
      <c r="E32" s="678"/>
      <c r="F32" s="1288"/>
      <c r="G32" s="1122"/>
      <c r="H32" s="16"/>
      <c r="I32" s="678"/>
      <c r="J32" s="16"/>
      <c r="K32" s="16"/>
      <c r="L32" s="16"/>
      <c r="M32" s="16"/>
      <c r="N32" s="16"/>
      <c r="O32" s="16"/>
      <c r="P32" s="16"/>
      <c r="Q32" s="16"/>
      <c r="U32" s="1085"/>
      <c r="V32" s="1085"/>
      <c r="W32" s="1085"/>
      <c r="X32" s="1085"/>
      <c r="Y32" s="1085"/>
    </row>
    <row r="33" spans="1:25" ht="12" customHeight="1">
      <c r="A33" s="1287"/>
      <c r="B33" s="1142" t="s">
        <v>526</v>
      </c>
      <c r="C33" s="1228">
        <v>160077</v>
      </c>
      <c r="D33" s="1144"/>
      <c r="E33" s="678"/>
      <c r="F33" s="1288"/>
      <c r="G33" s="1122"/>
      <c r="H33" s="16"/>
      <c r="I33" s="678"/>
      <c r="J33" s="16"/>
      <c r="K33" s="16"/>
      <c r="L33" s="16"/>
      <c r="M33" s="16"/>
      <c r="N33" s="16"/>
      <c r="O33" s="16"/>
      <c r="P33" s="16"/>
      <c r="Q33" s="16"/>
      <c r="S33" s="1085"/>
      <c r="T33" s="1085"/>
      <c r="U33" s="1085"/>
      <c r="V33" s="1085"/>
      <c r="W33" s="1085"/>
      <c r="X33" s="1085"/>
      <c r="Y33" s="1085"/>
    </row>
    <row r="34" spans="1:25" ht="12" customHeight="1">
      <c r="A34" s="1287"/>
      <c r="B34" s="1142" t="s">
        <v>530</v>
      </c>
      <c r="C34" s="1228">
        <v>157398</v>
      </c>
      <c r="D34" s="1144"/>
      <c r="E34" s="678"/>
      <c r="F34" s="1288"/>
      <c r="G34" s="1122"/>
      <c r="H34" s="16"/>
      <c r="I34" s="678"/>
      <c r="J34" s="16"/>
      <c r="K34" s="16"/>
      <c r="L34" s="16"/>
      <c r="M34" s="16"/>
      <c r="N34" s="16"/>
      <c r="O34" s="16"/>
      <c r="P34" s="16"/>
      <c r="Q34" s="16"/>
      <c r="S34" s="1085"/>
      <c r="T34" s="1085"/>
    </row>
    <row r="35" spans="1:25" ht="12" customHeight="1">
      <c r="A35" s="1289"/>
      <c r="B35" s="1142" t="s">
        <v>525</v>
      </c>
      <c r="C35" s="1228">
        <v>136966</v>
      </c>
      <c r="D35" s="1144"/>
      <c r="E35" s="678"/>
      <c r="F35" s="1288"/>
      <c r="G35" s="1122"/>
      <c r="H35" s="16"/>
      <c r="I35" s="678"/>
      <c r="J35" s="16"/>
      <c r="K35" s="16"/>
      <c r="L35" s="16"/>
      <c r="M35" s="16"/>
      <c r="N35" s="16"/>
      <c r="O35" s="16"/>
      <c r="P35" s="16"/>
      <c r="Q35" s="16"/>
      <c r="S35" s="1085"/>
      <c r="T35" s="1085"/>
    </row>
    <row r="36" spans="1:25" ht="12" customHeight="1">
      <c r="A36" s="1287"/>
      <c r="B36" s="1142" t="s">
        <v>529</v>
      </c>
      <c r="C36" s="1228">
        <v>120349</v>
      </c>
      <c r="D36" s="1144"/>
      <c r="E36" s="678"/>
      <c r="F36" s="1288"/>
      <c r="G36" s="1122"/>
      <c r="H36" s="16"/>
      <c r="I36" s="678"/>
      <c r="J36" s="16"/>
      <c r="K36" s="16"/>
      <c r="L36" s="16"/>
      <c r="M36" s="16"/>
      <c r="N36" s="16"/>
      <c r="O36" s="16"/>
      <c r="P36" s="16"/>
      <c r="Q36" s="16"/>
    </row>
    <row r="37" spans="1:25" ht="12" customHeight="1">
      <c r="A37" s="1287"/>
      <c r="B37" s="1142" t="s">
        <v>556</v>
      </c>
      <c r="C37" s="1228">
        <v>118170</v>
      </c>
      <c r="D37" s="1144"/>
      <c r="E37" s="678"/>
      <c r="F37" s="1288"/>
      <c r="G37" s="1122"/>
      <c r="H37" s="16"/>
      <c r="I37" s="678"/>
      <c r="J37" s="16"/>
      <c r="K37" s="16"/>
      <c r="L37" s="16"/>
      <c r="M37" s="16"/>
      <c r="N37" s="16"/>
      <c r="O37" s="16"/>
      <c r="P37" s="16"/>
      <c r="Q37" s="16"/>
      <c r="S37" s="1085"/>
      <c r="T37" s="1085"/>
    </row>
    <row r="38" spans="1:25" ht="12" customHeight="1">
      <c r="A38" s="1287"/>
      <c r="B38" s="1142" t="s">
        <v>519</v>
      </c>
      <c r="C38" s="1228">
        <v>105168</v>
      </c>
      <c r="D38" s="1144"/>
      <c r="E38" s="678"/>
      <c r="F38" s="1288"/>
      <c r="G38" s="1122"/>
      <c r="H38" s="16"/>
      <c r="I38" s="678"/>
      <c r="J38" s="16"/>
      <c r="K38" s="16"/>
      <c r="L38" s="16"/>
      <c r="M38" s="16"/>
      <c r="N38" s="16"/>
      <c r="O38" s="16"/>
      <c r="P38" s="16"/>
      <c r="Q38" s="16"/>
      <c r="S38" s="1085"/>
      <c r="T38" s="1085"/>
    </row>
    <row r="39" spans="1:25" ht="12" customHeight="1">
      <c r="A39" s="1287"/>
      <c r="B39" s="1142" t="s">
        <v>522</v>
      </c>
      <c r="C39" s="1228">
        <v>93459</v>
      </c>
      <c r="D39" s="1144"/>
      <c r="E39" s="678"/>
      <c r="F39" s="1288"/>
      <c r="G39" s="1122"/>
      <c r="H39" s="16"/>
      <c r="I39" s="678"/>
      <c r="J39" s="16"/>
      <c r="K39" s="16"/>
      <c r="L39" s="16"/>
      <c r="M39" s="16"/>
      <c r="N39" s="16"/>
      <c r="O39" s="16"/>
      <c r="P39" s="16"/>
      <c r="Q39" s="16"/>
      <c r="S39" s="1085"/>
      <c r="T39" s="1085"/>
    </row>
    <row r="40" spans="1:25" ht="12" customHeight="1">
      <c r="A40" s="1287"/>
      <c r="B40" s="1142" t="s">
        <v>521</v>
      </c>
      <c r="C40" s="1228">
        <v>84613</v>
      </c>
      <c r="D40" s="1144"/>
      <c r="E40" s="678"/>
      <c r="F40" s="1288"/>
      <c r="G40" s="1122"/>
      <c r="H40" s="16"/>
      <c r="I40" s="678"/>
      <c r="J40" s="16"/>
      <c r="K40" s="16"/>
      <c r="L40" s="16"/>
      <c r="M40" s="16"/>
      <c r="N40" s="16"/>
      <c r="O40" s="16"/>
      <c r="P40" s="16"/>
      <c r="Q40" s="16"/>
      <c r="S40" s="1085"/>
      <c r="T40" s="1085"/>
    </row>
    <row r="41" spans="1:25" ht="5.0999999999999996" customHeight="1">
      <c r="A41" s="1291"/>
      <c r="B41" s="1112"/>
      <c r="C41" s="1114"/>
      <c r="D41" s="1115"/>
      <c r="E41" s="678"/>
      <c r="F41" s="1288"/>
      <c r="G41" s="1122"/>
      <c r="H41" s="1122"/>
      <c r="I41" s="678"/>
      <c r="J41" s="16"/>
      <c r="K41" s="16"/>
      <c r="L41" s="16"/>
      <c r="M41" s="16"/>
      <c r="N41" s="16"/>
      <c r="O41" s="16"/>
      <c r="P41" s="16"/>
      <c r="Q41" s="16"/>
      <c r="U41" s="1085"/>
    </row>
    <row r="42" spans="1:25" ht="5.0999999999999996" customHeight="1">
      <c r="A42" s="16"/>
      <c r="B42" s="1292"/>
      <c r="C42" s="1906">
        <f>SUM(C27:D40)</f>
        <v>2829132</v>
      </c>
      <c r="D42" s="1907"/>
      <c r="E42" s="1173"/>
      <c r="F42" s="1293"/>
      <c r="G42" s="1228"/>
      <c r="H42" s="1228"/>
      <c r="I42" s="1173"/>
      <c r="J42" s="16"/>
      <c r="K42" s="16"/>
      <c r="L42" s="16"/>
      <c r="M42" s="16"/>
      <c r="N42" s="16"/>
      <c r="O42" s="16"/>
      <c r="P42" s="16"/>
      <c r="Q42" s="16"/>
    </row>
    <row r="43" spans="1:25" ht="12.95" customHeight="1">
      <c r="B43" s="1294" t="s">
        <v>332</v>
      </c>
      <c r="C43" s="1745" t="s">
        <v>531</v>
      </c>
      <c r="D43" s="1745"/>
      <c r="E43" s="1745"/>
      <c r="F43" s="1745"/>
      <c r="G43" s="1745"/>
      <c r="H43" s="1745"/>
      <c r="I43" s="1745"/>
      <c r="J43" s="1745"/>
      <c r="K43" s="1745"/>
      <c r="L43" s="1745"/>
      <c r="M43" s="1745"/>
      <c r="N43" s="1745"/>
      <c r="O43" s="1745"/>
      <c r="P43" s="1745"/>
      <c r="Q43" s="1745"/>
    </row>
    <row r="44" spans="1:25" ht="12.95" customHeight="1">
      <c r="B44" s="1295"/>
      <c r="C44" s="1745"/>
      <c r="D44" s="1745"/>
      <c r="E44" s="1745"/>
      <c r="F44" s="1745"/>
      <c r="G44" s="1745"/>
      <c r="H44" s="1745"/>
      <c r="I44" s="1745"/>
      <c r="J44" s="1745"/>
      <c r="K44" s="1745"/>
      <c r="L44" s="1745"/>
      <c r="M44" s="1745"/>
      <c r="N44" s="1745"/>
      <c r="O44" s="1745"/>
      <c r="P44" s="1745"/>
      <c r="Q44" s="1745"/>
    </row>
    <row r="45" spans="1:25" ht="12" customHeight="1">
      <c r="B45" s="1121"/>
      <c r="C45" s="1745"/>
      <c r="D45" s="1745"/>
      <c r="E45" s="1745"/>
      <c r="F45" s="1745"/>
      <c r="G45" s="1745"/>
      <c r="H45" s="1745"/>
      <c r="I45" s="1745"/>
      <c r="J45" s="1745"/>
      <c r="K45" s="1745"/>
      <c r="L45" s="1745"/>
      <c r="M45" s="1745"/>
      <c r="N45" s="1745"/>
      <c r="O45" s="1745"/>
      <c r="P45" s="1745"/>
      <c r="Q45" s="1745"/>
    </row>
    <row r="46" spans="1:25" ht="12" customHeight="1">
      <c r="B46" s="1121"/>
      <c r="C46" s="1296"/>
      <c r="D46" s="1296"/>
      <c r="E46" s="1297"/>
      <c r="F46" s="1298"/>
      <c r="G46" s="1296"/>
      <c r="H46" s="1296"/>
      <c r="I46" s="1297"/>
    </row>
    <row r="47" spans="1:25" ht="12" customHeight="1">
      <c r="B47" s="1121"/>
      <c r="C47" s="1296"/>
      <c r="D47" s="1296"/>
      <c r="E47" s="1297"/>
      <c r="F47" s="1298"/>
      <c r="G47" s="1296"/>
      <c r="H47" s="1296"/>
      <c r="I47" s="1297"/>
    </row>
    <row r="48" spans="1:25" ht="12" customHeight="1">
      <c r="B48" s="1121"/>
      <c r="C48" s="1296"/>
      <c r="D48" s="1296"/>
      <c r="E48" s="1297"/>
      <c r="F48" s="1298"/>
      <c r="G48" s="1296"/>
      <c r="H48" s="1296"/>
      <c r="I48" s="1296"/>
    </row>
    <row r="49" spans="2:13" ht="12" customHeight="1">
      <c r="B49" s="1121"/>
      <c r="C49" s="1296"/>
      <c r="D49" s="1296"/>
      <c r="E49" s="1297"/>
      <c r="F49" s="1298"/>
      <c r="G49" s="1296"/>
      <c r="H49" s="1296"/>
      <c r="I49" s="1297"/>
    </row>
    <row r="50" spans="2:13" ht="12" customHeight="1">
      <c r="B50" s="1121"/>
      <c r="C50" s="1296"/>
      <c r="D50" s="1296"/>
      <c r="E50" s="1297"/>
      <c r="F50" s="1298"/>
      <c r="G50" s="1296"/>
      <c r="H50" s="1296"/>
      <c r="I50" s="1297"/>
      <c r="M50" s="1085"/>
    </row>
    <row r="51" spans="2:13" ht="12" customHeight="1">
      <c r="B51" s="1121"/>
      <c r="C51" s="1296"/>
      <c r="D51" s="1296"/>
      <c r="E51" s="1297"/>
      <c r="F51" s="1298"/>
      <c r="G51" s="1296"/>
      <c r="H51" s="1296"/>
      <c r="I51" s="1297"/>
    </row>
    <row r="52" spans="2:13" ht="12" customHeight="1">
      <c r="B52" s="1121"/>
      <c r="C52" s="1296"/>
      <c r="D52" s="1296"/>
      <c r="E52" s="1297"/>
      <c r="F52" s="1298"/>
      <c r="G52" s="1296"/>
      <c r="H52" s="1296"/>
      <c r="I52" s="1297"/>
    </row>
    <row r="53" spans="2:13" ht="12" customHeight="1">
      <c r="B53" s="1121"/>
      <c r="C53" s="1296"/>
      <c r="D53" s="1296"/>
      <c r="E53" s="1297"/>
      <c r="F53" s="1298"/>
      <c r="G53" s="1296"/>
      <c r="H53" s="1296"/>
      <c r="I53" s="1297"/>
    </row>
    <row r="54" spans="2:13" ht="12" customHeight="1">
      <c r="B54" s="1121"/>
      <c r="C54" s="1296"/>
      <c r="D54" s="1296"/>
      <c r="E54" s="1297"/>
      <c r="F54" s="1298"/>
      <c r="G54" s="1296"/>
      <c r="H54" s="1296"/>
      <c r="I54" s="1297"/>
    </row>
    <row r="55" spans="2:13" ht="12" customHeight="1">
      <c r="B55" s="1121"/>
      <c r="C55" s="1296"/>
      <c r="D55" s="1296"/>
      <c r="E55" s="1297"/>
      <c r="F55" s="1298"/>
      <c r="G55" s="1296"/>
      <c r="H55" s="1296"/>
      <c r="I55" s="1297"/>
    </row>
    <row r="56" spans="2:13" ht="12" customHeight="1">
      <c r="B56" s="1121"/>
      <c r="C56" s="1122"/>
      <c r="D56" s="1122"/>
      <c r="E56" s="678"/>
      <c r="F56" s="1288"/>
      <c r="G56" s="1122"/>
      <c r="H56" s="1122"/>
      <c r="I56" s="678"/>
    </row>
    <row r="57" spans="2:13" ht="5.0999999999999996" customHeight="1">
      <c r="B57" s="1292"/>
      <c r="C57" s="1173"/>
      <c r="D57" s="1173"/>
      <c r="E57" s="1173"/>
      <c r="F57" s="1293"/>
      <c r="G57" s="1228"/>
      <c r="H57" s="1228"/>
      <c r="I57" s="1173"/>
    </row>
    <row r="58" spans="2:13" ht="12" customHeight="1">
      <c r="B58" s="16"/>
      <c r="C58" s="16"/>
      <c r="D58" s="16"/>
      <c r="E58" s="16"/>
      <c r="F58" s="1299"/>
      <c r="G58" s="16"/>
      <c r="H58" s="16"/>
      <c r="I58" s="16"/>
    </row>
    <row r="59" spans="2:13" ht="12" customHeight="1">
      <c r="B59" s="16"/>
      <c r="C59" s="16"/>
      <c r="D59" s="16"/>
      <c r="E59" s="16"/>
      <c r="F59" s="1299"/>
      <c r="G59" s="16"/>
      <c r="H59" s="16"/>
      <c r="I59" s="16"/>
    </row>
    <row r="60" spans="2:13" ht="12" customHeight="1">
      <c r="B60" s="17"/>
      <c r="C60" s="17"/>
      <c r="D60" s="17"/>
      <c r="E60" s="17"/>
      <c r="F60" s="1300"/>
      <c r="G60" s="17"/>
      <c r="H60" s="17"/>
      <c r="I60" s="17"/>
    </row>
    <row r="61" spans="2:13" ht="12" customHeight="1">
      <c r="B61" s="17"/>
      <c r="C61" s="17"/>
      <c r="D61" s="17"/>
      <c r="E61" s="17"/>
      <c r="F61" s="1300"/>
      <c r="G61" s="17"/>
      <c r="H61" s="17"/>
      <c r="I61" s="17"/>
    </row>
    <row r="62" spans="2:13" ht="12" customHeight="1">
      <c r="B62" s="17"/>
      <c r="C62" s="17"/>
      <c r="D62" s="17"/>
      <c r="E62" s="17"/>
      <c r="F62" s="1300"/>
      <c r="G62" s="17"/>
      <c r="H62" s="17"/>
      <c r="I62" s="17"/>
    </row>
    <row r="63" spans="2:13" ht="12" customHeight="1">
      <c r="B63" s="17"/>
      <c r="C63" s="17"/>
      <c r="D63" s="17"/>
      <c r="E63" s="17"/>
      <c r="F63" s="1300"/>
      <c r="G63" s="17"/>
      <c r="H63" s="17"/>
      <c r="I63" s="17"/>
    </row>
    <row r="64" spans="2:13" ht="12" customHeight="1">
      <c r="B64" s="16"/>
      <c r="C64" s="16"/>
      <c r="D64" s="16"/>
      <c r="E64" s="16"/>
      <c r="F64" s="1299"/>
      <c r="G64" s="16"/>
      <c r="H64" s="16"/>
      <c r="I64" s="16"/>
    </row>
    <row r="65" spans="2:9" ht="12" customHeight="1">
      <c r="B65" s="16"/>
      <c r="C65" s="16"/>
      <c r="D65" s="16"/>
      <c r="E65" s="16"/>
      <c r="F65" s="1299"/>
      <c r="G65" s="16"/>
      <c r="H65" s="16"/>
      <c r="I65" s="16"/>
    </row>
    <row r="66" spans="2:9" ht="12" customHeight="1">
      <c r="B66" s="16"/>
      <c r="C66" s="16"/>
      <c r="D66" s="16"/>
      <c r="E66" s="16"/>
      <c r="F66" s="1299"/>
      <c r="G66" s="16"/>
      <c r="H66" s="16"/>
      <c r="I66" s="16"/>
    </row>
    <row r="67" spans="2:9" ht="12" customHeight="1">
      <c r="B67" s="16"/>
      <c r="C67" s="16"/>
      <c r="D67" s="16"/>
      <c r="E67" s="16"/>
      <c r="F67" s="1299"/>
      <c r="G67" s="16"/>
      <c r="H67" s="16"/>
      <c r="I67" s="16"/>
    </row>
    <row r="68" spans="2:9" ht="12" customHeight="1">
      <c r="B68" s="16"/>
      <c r="C68" s="16"/>
      <c r="D68" s="16"/>
      <c r="E68" s="16"/>
      <c r="F68" s="1299"/>
      <c r="G68" s="16"/>
      <c r="H68" s="16"/>
      <c r="I68" s="16"/>
    </row>
    <row r="69" spans="2:9" ht="12" customHeight="1">
      <c r="B69" s="16"/>
      <c r="C69" s="16"/>
      <c r="D69" s="16"/>
      <c r="E69" s="16"/>
      <c r="F69" s="1299"/>
      <c r="G69" s="16"/>
      <c r="H69" s="16"/>
      <c r="I69" s="16"/>
    </row>
    <row r="70" spans="2:9" ht="12" customHeight="1">
      <c r="B70" s="16"/>
      <c r="C70" s="16"/>
      <c r="D70" s="16"/>
      <c r="E70" s="16"/>
      <c r="F70" s="1299"/>
      <c r="G70" s="16"/>
      <c r="H70" s="16"/>
      <c r="I70" s="16"/>
    </row>
    <row r="71" spans="2:9" ht="12" customHeight="1">
      <c r="B71" s="16"/>
      <c r="C71" s="16"/>
      <c r="D71" s="16"/>
      <c r="E71" s="16"/>
      <c r="F71" s="1299"/>
      <c r="G71" s="16"/>
      <c r="H71" s="16"/>
      <c r="I71" s="16"/>
    </row>
    <row r="72" spans="2:9" ht="12" customHeight="1">
      <c r="B72" s="16"/>
      <c r="C72" s="16"/>
      <c r="D72" s="16"/>
      <c r="E72" s="16"/>
      <c r="F72" s="1299"/>
      <c r="G72" s="16"/>
      <c r="H72" s="16"/>
      <c r="I72" s="16"/>
    </row>
    <row r="73" spans="2:9" ht="12" customHeight="1">
      <c r="B73" s="16"/>
      <c r="C73" s="16"/>
      <c r="D73" s="16"/>
      <c r="E73" s="16"/>
      <c r="F73" s="1299"/>
      <c r="G73" s="16"/>
      <c r="H73" s="16"/>
      <c r="I73" s="16"/>
    </row>
    <row r="74" spans="2:9" ht="12" customHeight="1">
      <c r="B74" s="16"/>
      <c r="C74" s="16"/>
      <c r="D74" s="16"/>
      <c r="E74" s="16"/>
      <c r="F74" s="1299"/>
      <c r="G74" s="16"/>
      <c r="H74" s="16"/>
      <c r="I74" s="16"/>
    </row>
    <row r="75" spans="2:9" ht="12" customHeight="1">
      <c r="B75" s="16"/>
      <c r="C75" s="16"/>
      <c r="D75" s="16"/>
      <c r="E75" s="16"/>
      <c r="F75" s="1299"/>
      <c r="G75" s="16"/>
      <c r="H75" s="16"/>
      <c r="I75" s="16"/>
    </row>
    <row r="76" spans="2:9" ht="12" customHeight="1">
      <c r="B76" s="16"/>
      <c r="C76" s="16"/>
      <c r="D76" s="16"/>
      <c r="E76" s="16"/>
      <c r="F76" s="1299"/>
      <c r="G76" s="16"/>
      <c r="H76" s="16"/>
      <c r="I76" s="16"/>
    </row>
    <row r="77" spans="2:9" ht="12" customHeight="1">
      <c r="B77" s="16"/>
      <c r="C77" s="16"/>
      <c r="D77" s="16"/>
      <c r="E77" s="16"/>
      <c r="F77" s="1299"/>
      <c r="G77" s="16"/>
      <c r="H77" s="16"/>
      <c r="I77" s="16"/>
    </row>
    <row r="78" spans="2:9" ht="12" customHeight="1">
      <c r="B78" s="16"/>
      <c r="C78" s="16"/>
      <c r="D78" s="16"/>
      <c r="E78" s="16"/>
      <c r="F78" s="1299"/>
      <c r="G78" s="16"/>
      <c r="H78" s="16"/>
      <c r="I78" s="16"/>
    </row>
    <row r="79" spans="2:9" ht="15" customHeight="1">
      <c r="B79" s="16"/>
      <c r="C79" s="16"/>
      <c r="D79" s="16"/>
      <c r="E79" s="16"/>
      <c r="F79" s="1299"/>
      <c r="G79" s="16"/>
      <c r="H79" s="16"/>
      <c r="I79" s="16"/>
    </row>
    <row r="80" spans="2:9" ht="15" customHeight="1">
      <c r="B80" s="16"/>
      <c r="C80" s="16"/>
      <c r="D80" s="16"/>
      <c r="E80" s="16"/>
      <c r="F80" s="1299"/>
      <c r="G80" s="16"/>
      <c r="H80" s="16"/>
      <c r="I80" s="16"/>
    </row>
    <row r="81" spans="2:9" ht="15" customHeight="1">
      <c r="B81" s="16"/>
      <c r="C81" s="16"/>
      <c r="D81" s="16"/>
      <c r="E81" s="16"/>
      <c r="F81" s="1299"/>
      <c r="G81" s="16"/>
      <c r="H81" s="16"/>
      <c r="I81" s="16"/>
    </row>
    <row r="82" spans="2:9" ht="15" customHeight="1">
      <c r="B82" s="16"/>
      <c r="C82" s="16"/>
      <c r="D82" s="16"/>
      <c r="E82" s="16"/>
      <c r="F82" s="1299"/>
      <c r="G82" s="16"/>
      <c r="H82" s="16"/>
      <c r="I82" s="16"/>
    </row>
    <row r="83" spans="2:9" ht="15" customHeight="1">
      <c r="B83" s="16"/>
      <c r="C83" s="16"/>
      <c r="D83" s="16"/>
      <c r="E83" s="16"/>
      <c r="F83" s="1299"/>
      <c r="G83" s="16"/>
      <c r="H83" s="16"/>
      <c r="I83" s="16"/>
    </row>
    <row r="84" spans="2:9" ht="15" customHeight="1">
      <c r="B84" s="16"/>
      <c r="C84" s="16"/>
      <c r="D84" s="16"/>
      <c r="E84" s="16"/>
      <c r="F84" s="1299"/>
      <c r="G84" s="16"/>
      <c r="H84" s="16"/>
      <c r="I84" s="16"/>
    </row>
    <row r="85" spans="2:9" ht="15" customHeight="1">
      <c r="B85" s="16"/>
      <c r="C85" s="16"/>
      <c r="D85" s="16"/>
      <c r="E85" s="16"/>
      <c r="F85" s="1299"/>
      <c r="G85" s="16"/>
      <c r="H85" s="16"/>
      <c r="I85" s="16"/>
    </row>
    <row r="86" spans="2:9" ht="15" customHeight="1">
      <c r="B86" s="16"/>
      <c r="C86" s="16"/>
      <c r="D86" s="16"/>
      <c r="E86" s="16"/>
      <c r="F86" s="1299"/>
      <c r="G86" s="16"/>
      <c r="H86" s="16"/>
      <c r="I86" s="16"/>
    </row>
    <row r="87" spans="2:9" ht="15" customHeight="1">
      <c r="B87" s="16"/>
      <c r="C87" s="16"/>
      <c r="D87" s="16"/>
      <c r="E87" s="16"/>
      <c r="F87" s="1299"/>
      <c r="G87" s="16"/>
      <c r="H87" s="16"/>
      <c r="I87" s="16"/>
    </row>
    <row r="88" spans="2:9" ht="15" customHeight="1"/>
    <row r="89" spans="2:9" ht="15" customHeight="1"/>
    <row r="90" spans="2:9" ht="15" customHeight="1"/>
    <row r="91" spans="2:9" ht="15" customHeight="1"/>
    <row r="92" spans="2:9" ht="15" customHeight="1"/>
    <row r="93" spans="2:9" ht="15" customHeight="1"/>
    <row r="94" spans="2:9" ht="15" customHeight="1"/>
    <row r="95" spans="2:9" ht="15" customHeight="1"/>
    <row r="96" spans="2:9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sortState ref="W7:X20">
    <sortCondition descending="1" ref="W7"/>
  </sortState>
  <mergeCells count="13">
    <mergeCell ref="C43:Q45"/>
    <mergeCell ref="A1:Q1"/>
    <mergeCell ref="C42:D42"/>
    <mergeCell ref="A3:B5"/>
    <mergeCell ref="A23:B25"/>
    <mergeCell ref="K3:O3"/>
    <mergeCell ref="G3:J3"/>
    <mergeCell ref="G25:H25"/>
    <mergeCell ref="F24:F25"/>
    <mergeCell ref="C24:D24"/>
    <mergeCell ref="G24:H24"/>
    <mergeCell ref="C3:D3"/>
    <mergeCell ref="C25:D2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List48"/>
  <dimension ref="A1:T52"/>
  <sheetViews>
    <sheetView showGridLines="0" zoomScaleNormal="100" zoomScaleSheetLayoutView="100" workbookViewId="0">
      <selection sqref="A1:P1"/>
    </sheetView>
  </sheetViews>
  <sheetFormatPr defaultRowHeight="11.25"/>
  <cols>
    <col min="1" max="1" width="5.7109375" style="399" customWidth="1"/>
    <col min="2" max="3" width="6.140625" style="399" customWidth="1"/>
    <col min="4" max="4" width="6" style="399" customWidth="1"/>
    <col min="5" max="15" width="6.140625" style="399" customWidth="1"/>
    <col min="16" max="16" width="7.7109375" style="399" customWidth="1"/>
    <col min="17" max="17" width="9.28515625" style="399" bestFit="1" customWidth="1"/>
    <col min="18" max="18" width="11.42578125" style="399" bestFit="1" customWidth="1"/>
    <col min="19" max="257" width="9.140625" style="399"/>
    <col min="258" max="270" width="10.7109375" style="399" customWidth="1"/>
    <col min="271" max="513" width="9.140625" style="399"/>
    <col min="514" max="526" width="10.7109375" style="399" customWidth="1"/>
    <col min="527" max="769" width="9.140625" style="399"/>
    <col min="770" max="782" width="10.7109375" style="399" customWidth="1"/>
    <col min="783" max="1025" width="9.140625" style="399"/>
    <col min="1026" max="1038" width="10.7109375" style="399" customWidth="1"/>
    <col min="1039" max="1281" width="9.140625" style="399"/>
    <col min="1282" max="1294" width="10.7109375" style="399" customWidth="1"/>
    <col min="1295" max="1537" width="9.140625" style="399"/>
    <col min="1538" max="1550" width="10.7109375" style="399" customWidth="1"/>
    <col min="1551" max="1793" width="9.140625" style="399"/>
    <col min="1794" max="1806" width="10.7109375" style="399" customWidth="1"/>
    <col min="1807" max="2049" width="9.140625" style="399"/>
    <col min="2050" max="2062" width="10.7109375" style="399" customWidth="1"/>
    <col min="2063" max="2305" width="9.140625" style="399"/>
    <col min="2306" max="2318" width="10.7109375" style="399" customWidth="1"/>
    <col min="2319" max="2561" width="9.140625" style="399"/>
    <col min="2562" max="2574" width="10.7109375" style="399" customWidth="1"/>
    <col min="2575" max="2817" width="9.140625" style="399"/>
    <col min="2818" max="2830" width="10.7109375" style="399" customWidth="1"/>
    <col min="2831" max="3073" width="9.140625" style="399"/>
    <col min="3074" max="3086" width="10.7109375" style="399" customWidth="1"/>
    <col min="3087" max="3329" width="9.140625" style="399"/>
    <col min="3330" max="3342" width="10.7109375" style="399" customWidth="1"/>
    <col min="3343" max="3585" width="9.140625" style="399"/>
    <col min="3586" max="3598" width="10.7109375" style="399" customWidth="1"/>
    <col min="3599" max="3841" width="9.140625" style="399"/>
    <col min="3842" max="3854" width="10.7109375" style="399" customWidth="1"/>
    <col min="3855" max="4097" width="9.140625" style="399"/>
    <col min="4098" max="4110" width="10.7109375" style="399" customWidth="1"/>
    <col min="4111" max="4353" width="9.140625" style="399"/>
    <col min="4354" max="4366" width="10.7109375" style="399" customWidth="1"/>
    <col min="4367" max="4609" width="9.140625" style="399"/>
    <col min="4610" max="4622" width="10.7109375" style="399" customWidth="1"/>
    <col min="4623" max="4865" width="9.140625" style="399"/>
    <col min="4866" max="4878" width="10.7109375" style="399" customWidth="1"/>
    <col min="4879" max="5121" width="9.140625" style="399"/>
    <col min="5122" max="5134" width="10.7109375" style="399" customWidth="1"/>
    <col min="5135" max="5377" width="9.140625" style="399"/>
    <col min="5378" max="5390" width="10.7109375" style="399" customWidth="1"/>
    <col min="5391" max="5633" width="9.140625" style="399"/>
    <col min="5634" max="5646" width="10.7109375" style="399" customWidth="1"/>
    <col min="5647" max="5889" width="9.140625" style="399"/>
    <col min="5890" max="5902" width="10.7109375" style="399" customWidth="1"/>
    <col min="5903" max="6145" width="9.140625" style="399"/>
    <col min="6146" max="6158" width="10.7109375" style="399" customWidth="1"/>
    <col min="6159" max="6401" width="9.140625" style="399"/>
    <col min="6402" max="6414" width="10.7109375" style="399" customWidth="1"/>
    <col min="6415" max="6657" width="9.140625" style="399"/>
    <col min="6658" max="6670" width="10.7109375" style="399" customWidth="1"/>
    <col min="6671" max="6913" width="9.140625" style="399"/>
    <col min="6914" max="6926" width="10.7109375" style="399" customWidth="1"/>
    <col min="6927" max="7169" width="9.140625" style="399"/>
    <col min="7170" max="7182" width="10.7109375" style="399" customWidth="1"/>
    <col min="7183" max="7425" width="9.140625" style="399"/>
    <col min="7426" max="7438" width="10.7109375" style="399" customWidth="1"/>
    <col min="7439" max="7681" width="9.140625" style="399"/>
    <col min="7682" max="7694" width="10.7109375" style="399" customWidth="1"/>
    <col min="7695" max="7937" width="9.140625" style="399"/>
    <col min="7938" max="7950" width="10.7109375" style="399" customWidth="1"/>
    <col min="7951" max="8193" width="9.140625" style="399"/>
    <col min="8194" max="8206" width="10.7109375" style="399" customWidth="1"/>
    <col min="8207" max="8449" width="9.140625" style="399"/>
    <col min="8450" max="8462" width="10.7109375" style="399" customWidth="1"/>
    <col min="8463" max="8705" width="9.140625" style="399"/>
    <col min="8706" max="8718" width="10.7109375" style="399" customWidth="1"/>
    <col min="8719" max="8961" width="9.140625" style="399"/>
    <col min="8962" max="8974" width="10.7109375" style="399" customWidth="1"/>
    <col min="8975" max="9217" width="9.140625" style="399"/>
    <col min="9218" max="9230" width="10.7109375" style="399" customWidth="1"/>
    <col min="9231" max="9473" width="9.140625" style="399"/>
    <col min="9474" max="9486" width="10.7109375" style="399" customWidth="1"/>
    <col min="9487" max="9729" width="9.140625" style="399"/>
    <col min="9730" max="9742" width="10.7109375" style="399" customWidth="1"/>
    <col min="9743" max="9985" width="9.140625" style="399"/>
    <col min="9986" max="9998" width="10.7109375" style="399" customWidth="1"/>
    <col min="9999" max="10241" width="9.140625" style="399"/>
    <col min="10242" max="10254" width="10.7109375" style="399" customWidth="1"/>
    <col min="10255" max="10497" width="9.140625" style="399"/>
    <col min="10498" max="10510" width="10.7109375" style="399" customWidth="1"/>
    <col min="10511" max="10753" width="9.140625" style="399"/>
    <col min="10754" max="10766" width="10.7109375" style="399" customWidth="1"/>
    <col min="10767" max="11009" width="9.140625" style="399"/>
    <col min="11010" max="11022" width="10.7109375" style="399" customWidth="1"/>
    <col min="11023" max="11265" width="9.140625" style="399"/>
    <col min="11266" max="11278" width="10.7109375" style="399" customWidth="1"/>
    <col min="11279" max="11521" width="9.140625" style="399"/>
    <col min="11522" max="11534" width="10.7109375" style="399" customWidth="1"/>
    <col min="11535" max="11777" width="9.140625" style="399"/>
    <col min="11778" max="11790" width="10.7109375" style="399" customWidth="1"/>
    <col min="11791" max="12033" width="9.140625" style="399"/>
    <col min="12034" max="12046" width="10.7109375" style="399" customWidth="1"/>
    <col min="12047" max="12289" width="9.140625" style="399"/>
    <col min="12290" max="12302" width="10.7109375" style="399" customWidth="1"/>
    <col min="12303" max="12545" width="9.140625" style="399"/>
    <col min="12546" max="12558" width="10.7109375" style="399" customWidth="1"/>
    <col min="12559" max="12801" width="9.140625" style="399"/>
    <col min="12802" max="12814" width="10.7109375" style="399" customWidth="1"/>
    <col min="12815" max="13057" width="9.140625" style="399"/>
    <col min="13058" max="13070" width="10.7109375" style="399" customWidth="1"/>
    <col min="13071" max="13313" width="9.140625" style="399"/>
    <col min="13314" max="13326" width="10.7109375" style="399" customWidth="1"/>
    <col min="13327" max="13569" width="9.140625" style="399"/>
    <col min="13570" max="13582" width="10.7109375" style="399" customWidth="1"/>
    <col min="13583" max="13825" width="9.140625" style="399"/>
    <col min="13826" max="13838" width="10.7109375" style="399" customWidth="1"/>
    <col min="13839" max="14081" width="9.140625" style="399"/>
    <col min="14082" max="14094" width="10.7109375" style="399" customWidth="1"/>
    <col min="14095" max="14337" width="9.140625" style="399"/>
    <col min="14338" max="14350" width="10.7109375" style="399" customWidth="1"/>
    <col min="14351" max="14593" width="9.140625" style="399"/>
    <col min="14594" max="14606" width="10.7109375" style="399" customWidth="1"/>
    <col min="14607" max="14849" width="9.140625" style="399"/>
    <col min="14850" max="14862" width="10.7109375" style="399" customWidth="1"/>
    <col min="14863" max="15105" width="9.140625" style="399"/>
    <col min="15106" max="15118" width="10.7109375" style="399" customWidth="1"/>
    <col min="15119" max="15361" width="9.140625" style="399"/>
    <col min="15362" max="15374" width="10.7109375" style="399" customWidth="1"/>
    <col min="15375" max="15617" width="9.140625" style="399"/>
    <col min="15618" max="15630" width="10.7109375" style="399" customWidth="1"/>
    <col min="15631" max="15873" width="9.140625" style="399"/>
    <col min="15874" max="15886" width="10.7109375" style="399" customWidth="1"/>
    <col min="15887" max="16129" width="9.140625" style="399"/>
    <col min="16130" max="16142" width="10.7109375" style="399" customWidth="1"/>
    <col min="16143" max="16384" width="9.140625" style="399"/>
  </cols>
  <sheetData>
    <row r="1" spans="1:20" ht="18" customHeight="1">
      <c r="A1" s="1590" t="s">
        <v>471</v>
      </c>
      <c r="B1" s="1590"/>
      <c r="C1" s="1590"/>
      <c r="D1" s="1590"/>
      <c r="E1" s="1590"/>
      <c r="F1" s="1590"/>
      <c r="G1" s="1590"/>
      <c r="H1" s="1590"/>
      <c r="I1" s="1590"/>
      <c r="J1" s="1590"/>
      <c r="K1" s="1590"/>
      <c r="L1" s="1590"/>
      <c r="M1" s="1590"/>
      <c r="N1" s="1590"/>
      <c r="O1" s="1590"/>
      <c r="P1" s="1590"/>
    </row>
    <row r="2" spans="1:20" ht="5.0999999999999996" customHeight="1">
      <c r="A2" s="1857"/>
      <c r="B2" s="1857"/>
      <c r="C2" s="1857"/>
      <c r="D2" s="1857"/>
      <c r="E2" s="1857"/>
      <c r="F2" s="1857"/>
      <c r="G2" s="1857"/>
      <c r="H2" s="1857"/>
      <c r="I2" s="1857"/>
      <c r="J2" s="436"/>
      <c r="K2" s="435"/>
      <c r="L2" s="435"/>
      <c r="M2" s="435"/>
      <c r="N2" s="435"/>
      <c r="O2" s="435"/>
      <c r="P2" s="435"/>
    </row>
    <row r="3" spans="1:20" ht="17.25" customHeight="1">
      <c r="A3" s="1685">
        <v>2020</v>
      </c>
      <c r="B3" s="1686"/>
      <c r="C3" s="1686"/>
      <c r="D3" s="1686"/>
      <c r="E3" s="1686"/>
      <c r="F3" s="1686"/>
      <c r="G3" s="1686"/>
      <c r="H3" s="1686"/>
      <c r="I3" s="1686"/>
      <c r="J3" s="1686"/>
      <c r="K3" s="1686"/>
      <c r="L3" s="1686"/>
      <c r="M3" s="1686"/>
      <c r="N3" s="1686"/>
      <c r="O3" s="1686"/>
      <c r="P3" s="1687"/>
    </row>
    <row r="4" spans="1:20" ht="63" customHeight="1">
      <c r="A4" s="222" t="s">
        <v>423</v>
      </c>
      <c r="B4" s="141" t="s">
        <v>171</v>
      </c>
      <c r="C4" s="138" t="s">
        <v>172</v>
      </c>
      <c r="D4" s="141" t="s">
        <v>173</v>
      </c>
      <c r="E4" s="138" t="s">
        <v>220</v>
      </c>
      <c r="F4" s="141" t="s">
        <v>174</v>
      </c>
      <c r="G4" s="138" t="s">
        <v>175</v>
      </c>
      <c r="H4" s="141" t="s">
        <v>176</v>
      </c>
      <c r="I4" s="138" t="s">
        <v>177</v>
      </c>
      <c r="J4" s="141" t="s">
        <v>178</v>
      </c>
      <c r="K4" s="138" t="s">
        <v>179</v>
      </c>
      <c r="L4" s="141" t="s">
        <v>180</v>
      </c>
      <c r="M4" s="138" t="s">
        <v>181</v>
      </c>
      <c r="N4" s="141" t="s">
        <v>182</v>
      </c>
      <c r="O4" s="272" t="s">
        <v>183</v>
      </c>
      <c r="P4" s="147" t="s">
        <v>170</v>
      </c>
    </row>
    <row r="5" spans="1:20" ht="15" customHeight="1">
      <c r="A5" s="462" t="s">
        <v>4</v>
      </c>
      <c r="B5" s="940">
        <f>'11.1'!D11</f>
        <v>88</v>
      </c>
      <c r="C5" s="1304">
        <f>'11.1'!D18</f>
        <v>202</v>
      </c>
      <c r="D5" s="1050">
        <f>'11.1'!D25</f>
        <v>51</v>
      </c>
      <c r="E5" s="1052">
        <f>'11.1'!D32</f>
        <v>82</v>
      </c>
      <c r="F5" s="1050">
        <f>'11.1'!D39</f>
        <v>92</v>
      </c>
      <c r="G5" s="1052">
        <f>'11.1'!D46</f>
        <v>173</v>
      </c>
      <c r="H5" s="940">
        <f>'11.1'!D53</f>
        <v>119</v>
      </c>
      <c r="I5" s="1304">
        <f>'11.1'!D67</f>
        <v>76</v>
      </c>
      <c r="J5" s="1050">
        <f>'11.1'!D74</f>
        <v>81</v>
      </c>
      <c r="K5" s="1052">
        <f>'11.1'!D81</f>
        <v>144</v>
      </c>
      <c r="L5" s="1050">
        <f>'11.1'!D88</f>
        <v>190</v>
      </c>
      <c r="M5" s="1052">
        <f>'11.1'!D95</f>
        <v>136</v>
      </c>
      <c r="N5" s="940">
        <f>'11.1'!D102</f>
        <v>97</v>
      </c>
      <c r="O5" s="1050">
        <f>'11.1'!D109</f>
        <v>74</v>
      </c>
      <c r="P5" s="1197">
        <f t="shared" ref="P5:P10" si="0">SUM(B5:O5)</f>
        <v>1605</v>
      </c>
      <c r="Q5" s="1064"/>
      <c r="R5" s="413"/>
      <c r="S5" s="413"/>
      <c r="T5" s="413"/>
    </row>
    <row r="6" spans="1:20" ht="15" customHeight="1">
      <c r="A6" s="498" t="s">
        <v>5</v>
      </c>
      <c r="B6" s="940">
        <f>'11.1'!D12</f>
        <v>319</v>
      </c>
      <c r="C6" s="1305">
        <f>'11.1'!D19</f>
        <v>838</v>
      </c>
      <c r="D6" s="1050">
        <f>'11.1'!D26</f>
        <v>185</v>
      </c>
      <c r="E6" s="1068">
        <f>'11.1'!D33</f>
        <v>246</v>
      </c>
      <c r="F6" s="1050">
        <f>'11.1'!D40</f>
        <v>302</v>
      </c>
      <c r="G6" s="1068">
        <f>'11.1'!D47</f>
        <v>483</v>
      </c>
      <c r="H6" s="1050">
        <f>'11.1'!D54</f>
        <v>371</v>
      </c>
      <c r="I6" s="1305">
        <f>'11.1'!D68</f>
        <v>294</v>
      </c>
      <c r="J6" s="1050">
        <f>'11.1'!D75</f>
        <v>339</v>
      </c>
      <c r="K6" s="1068">
        <f>'11.1'!D82</f>
        <v>1582</v>
      </c>
      <c r="L6" s="1050">
        <f>'11.1'!D89</f>
        <v>645</v>
      </c>
      <c r="M6" s="1068">
        <f>'11.1'!D96</f>
        <v>324</v>
      </c>
      <c r="N6" s="940">
        <f>'11.1'!D103</f>
        <v>328</v>
      </c>
      <c r="O6" s="1050">
        <f>'11.1'!D110</f>
        <v>324</v>
      </c>
      <c r="P6" s="1198">
        <f t="shared" si="0"/>
        <v>6580</v>
      </c>
      <c r="Q6" s="412"/>
      <c r="R6" s="413"/>
      <c r="S6" s="413"/>
      <c r="T6" s="413"/>
    </row>
    <row r="7" spans="1:20" ht="15" customHeight="1">
      <c r="A7" s="498" t="s">
        <v>6</v>
      </c>
      <c r="B7" s="940">
        <f>'11.1'!D13</f>
        <v>9658</v>
      </c>
      <c r="C7" s="1305">
        <f>'11.1'!D20</f>
        <v>24765</v>
      </c>
      <c r="D7" s="1050">
        <f>'11.1'!D27</f>
        <v>6027</v>
      </c>
      <c r="E7" s="1068">
        <f>'11.1'!D34</f>
        <v>9842</v>
      </c>
      <c r="F7" s="1050">
        <f>'11.1'!D41</f>
        <v>8935</v>
      </c>
      <c r="G7" s="1068">
        <f>'11.1'!D48</f>
        <v>18347</v>
      </c>
      <c r="H7" s="1050">
        <f>'11.1'!D55</f>
        <v>13281</v>
      </c>
      <c r="I7" s="1305">
        <f>'11.1'!D69</f>
        <v>11282</v>
      </c>
      <c r="J7" s="1050">
        <f>'11.1'!D76</f>
        <v>11960</v>
      </c>
      <c r="K7" s="1068">
        <f>'11.1'!D83</f>
        <v>38909</v>
      </c>
      <c r="L7" s="1050">
        <f>'11.1'!D90</f>
        <v>18991</v>
      </c>
      <c r="M7" s="1068">
        <f>'11.1'!D97</f>
        <v>12792</v>
      </c>
      <c r="N7" s="940">
        <f>'11.1'!D104</f>
        <v>10943</v>
      </c>
      <c r="O7" s="1050">
        <f>'11.1'!D111</f>
        <v>10840</v>
      </c>
      <c r="P7" s="1198">
        <f t="shared" si="0"/>
        <v>206572</v>
      </c>
      <c r="Q7" s="1070"/>
      <c r="R7" s="413"/>
      <c r="S7" s="413"/>
      <c r="T7" s="413"/>
    </row>
    <row r="8" spans="1:20" ht="15" customHeight="1">
      <c r="A8" s="498" t="s">
        <v>7</v>
      </c>
      <c r="B8" s="940">
        <f>'11.1'!D14</f>
        <v>95089</v>
      </c>
      <c r="C8" s="1305">
        <f>'11.1'!D21</f>
        <v>359729</v>
      </c>
      <c r="D8" s="1050">
        <f>'11.1'!D28</f>
        <v>78343</v>
      </c>
      <c r="E8" s="1068">
        <f>'11.1'!D35</f>
        <v>107983</v>
      </c>
      <c r="F8" s="1050">
        <f>'11.1'!D42</f>
        <v>84122</v>
      </c>
      <c r="G8" s="1068">
        <f>'11.1'!D49</f>
        <v>360314</v>
      </c>
      <c r="H8" s="1050">
        <f>'11.1'!D56</f>
        <v>173787</v>
      </c>
      <c r="I8" s="1305">
        <f>'11.1'!D70</f>
        <v>125302</v>
      </c>
      <c r="J8" s="1050">
        <f>'11.1'!D77</f>
        <v>147683</v>
      </c>
      <c r="K8" s="1068">
        <f>'11.1'!D84</f>
        <v>376986</v>
      </c>
      <c r="L8" s="1050">
        <f>'11.1'!D91</f>
        <v>240072</v>
      </c>
      <c r="M8" s="1068">
        <f>'11.1'!D98</f>
        <v>209595</v>
      </c>
      <c r="N8" s="940">
        <f>'11.1'!D105</f>
        <v>108967</v>
      </c>
      <c r="O8" s="1050">
        <f>'11.1'!D112</f>
        <v>146148</v>
      </c>
      <c r="P8" s="1198">
        <f t="shared" si="0"/>
        <v>2614120</v>
      </c>
      <c r="Q8" s="412"/>
      <c r="R8" s="413"/>
      <c r="S8" s="413"/>
      <c r="T8" s="413"/>
    </row>
    <row r="9" spans="1:20" ht="15" customHeight="1">
      <c r="A9" s="473" t="s">
        <v>226</v>
      </c>
      <c r="B9" s="1043">
        <f>'11.1'!D15</f>
        <v>14</v>
      </c>
      <c r="C9" s="1306">
        <f>'11.1'!D22</f>
        <v>27</v>
      </c>
      <c r="D9" s="1200">
        <f>'11.1'!D29</f>
        <v>7</v>
      </c>
      <c r="E9" s="1058">
        <f>'11.1'!D36</f>
        <v>17</v>
      </c>
      <c r="F9" s="1200">
        <f>'11.1'!D43</f>
        <v>8</v>
      </c>
      <c r="G9" s="1058">
        <f>'11.1'!D50</f>
        <v>30</v>
      </c>
      <c r="H9" s="1200">
        <f>'11.1'!D57</f>
        <v>15</v>
      </c>
      <c r="I9" s="1306">
        <f>'11.1'!D71</f>
        <v>12</v>
      </c>
      <c r="J9" s="1200">
        <f>'11.1'!D78</f>
        <v>14</v>
      </c>
      <c r="K9" s="1058">
        <f>'11.1'!D85</f>
        <v>34</v>
      </c>
      <c r="L9" s="1200">
        <f>'11.1'!D92</f>
        <v>34</v>
      </c>
      <c r="M9" s="1058">
        <f>'11.1'!D99</f>
        <v>17</v>
      </c>
      <c r="N9" s="1043">
        <f>'11.1'!D106</f>
        <v>14</v>
      </c>
      <c r="O9" s="1056">
        <f>'11.1'!D113</f>
        <v>12</v>
      </c>
      <c r="P9" s="1199">
        <f t="shared" si="0"/>
        <v>255</v>
      </c>
      <c r="Q9" s="412"/>
      <c r="R9" s="413"/>
      <c r="S9" s="413"/>
      <c r="T9" s="413"/>
    </row>
    <row r="10" spans="1:20" ht="15" customHeight="1">
      <c r="A10" s="85" t="s">
        <v>8</v>
      </c>
      <c r="B10" s="220">
        <f>SUM(B5:B9)</f>
        <v>105168</v>
      </c>
      <c r="C10" s="271">
        <f t="shared" ref="C10:O10" si="1">SUM(C5:C9)</f>
        <v>385561</v>
      </c>
      <c r="D10" s="220">
        <f t="shared" si="1"/>
        <v>84613</v>
      </c>
      <c r="E10" s="271">
        <f t="shared" si="1"/>
        <v>118170</v>
      </c>
      <c r="F10" s="220">
        <f t="shared" si="1"/>
        <v>93459</v>
      </c>
      <c r="G10" s="271">
        <f t="shared" si="1"/>
        <v>379347</v>
      </c>
      <c r="H10" s="220">
        <f t="shared" si="1"/>
        <v>187573</v>
      </c>
      <c r="I10" s="271">
        <f t="shared" si="1"/>
        <v>136966</v>
      </c>
      <c r="J10" s="220">
        <f t="shared" si="1"/>
        <v>160077</v>
      </c>
      <c r="K10" s="271">
        <f t="shared" si="1"/>
        <v>417655</v>
      </c>
      <c r="L10" s="220">
        <f t="shared" si="1"/>
        <v>259932</v>
      </c>
      <c r="M10" s="271">
        <f t="shared" si="1"/>
        <v>222864</v>
      </c>
      <c r="N10" s="220">
        <f t="shared" si="1"/>
        <v>120349</v>
      </c>
      <c r="O10" s="219">
        <f t="shared" si="1"/>
        <v>157398</v>
      </c>
      <c r="P10" s="273">
        <f t="shared" si="0"/>
        <v>2829132</v>
      </c>
      <c r="Q10" s="412"/>
      <c r="R10" s="403"/>
      <c r="S10" s="413"/>
      <c r="T10" s="413"/>
    </row>
    <row r="11" spans="1:20" ht="7.5" customHeight="1">
      <c r="A11" s="569"/>
      <c r="B11" s="940"/>
      <c r="C11" s="1050"/>
      <c r="D11" s="1050"/>
      <c r="E11" s="1050"/>
      <c r="F11" s="1050"/>
      <c r="G11" s="1050"/>
      <c r="H11" s="1050"/>
      <c r="I11" s="1050"/>
      <c r="J11" s="1050"/>
      <c r="K11" s="940"/>
      <c r="L11" s="1050"/>
      <c r="M11" s="1050"/>
      <c r="N11" s="1050"/>
      <c r="O11" s="1050"/>
      <c r="P11" s="1050"/>
      <c r="Q11" s="412"/>
      <c r="R11" s="413"/>
      <c r="S11" s="413"/>
      <c r="T11" s="413"/>
    </row>
    <row r="12" spans="1:20" ht="9.9499999999999993" customHeight="1">
      <c r="A12" s="1918"/>
      <c r="B12" s="1918"/>
      <c r="C12" s="1918"/>
      <c r="D12" s="1918"/>
      <c r="E12" s="1919"/>
      <c r="F12" s="1919"/>
      <c r="G12" s="1919"/>
      <c r="H12" s="1919"/>
      <c r="I12" s="1919"/>
      <c r="J12" s="1919"/>
      <c r="K12" s="1919"/>
      <c r="L12" s="1919"/>
      <c r="M12" s="1919"/>
      <c r="N12" s="1919"/>
      <c r="O12" s="1919"/>
      <c r="P12" s="1919"/>
      <c r="Q12" s="412"/>
      <c r="R12" s="413"/>
      <c r="S12" s="413"/>
      <c r="T12" s="413"/>
    </row>
    <row r="13" spans="1:20" ht="15" customHeight="1">
      <c r="B13" s="959"/>
      <c r="C13" s="959"/>
      <c r="D13" s="1597" t="s">
        <v>284</v>
      </c>
      <c r="E13" s="1597"/>
      <c r="F13" s="959"/>
      <c r="G13" s="959"/>
      <c r="H13" s="1050"/>
      <c r="I13" s="1050"/>
      <c r="K13" s="1050"/>
      <c r="L13" s="1917" t="s">
        <v>285</v>
      </c>
      <c r="M13" s="1917"/>
      <c r="N13" s="1917"/>
      <c r="O13" s="1917"/>
      <c r="P13" s="1050"/>
      <c r="Q13" s="412"/>
      <c r="R13" s="413"/>
      <c r="S13" s="413"/>
      <c r="T13" s="413"/>
    </row>
    <row r="14" spans="1:20" ht="15" customHeight="1">
      <c r="A14" s="569"/>
      <c r="B14" s="940"/>
      <c r="C14" s="1050"/>
      <c r="D14" s="1050"/>
      <c r="E14" s="1050"/>
      <c r="F14" s="1050"/>
      <c r="G14" s="1050"/>
      <c r="H14" s="1050"/>
      <c r="I14" s="1050"/>
      <c r="J14" s="1050"/>
      <c r="K14" s="940"/>
      <c r="L14" s="1050"/>
      <c r="M14" s="1050"/>
      <c r="N14" s="1050"/>
      <c r="O14" s="1050"/>
      <c r="P14" s="1050"/>
      <c r="Q14" s="412"/>
      <c r="R14" s="413"/>
      <c r="S14" s="413"/>
      <c r="T14" s="413"/>
    </row>
    <row r="15" spans="1:20" ht="15" customHeight="1">
      <c r="A15" s="569"/>
      <c r="B15" s="940"/>
      <c r="C15" s="1050"/>
      <c r="D15" s="1050"/>
      <c r="E15" s="1050"/>
      <c r="F15" s="1050"/>
      <c r="G15" s="1050"/>
      <c r="H15" s="1050"/>
      <c r="I15" s="1050"/>
      <c r="J15" s="1050"/>
      <c r="K15" s="940"/>
      <c r="L15" s="1050"/>
      <c r="M15" s="1050"/>
      <c r="N15" s="1050"/>
      <c r="O15" s="1050"/>
      <c r="P15" s="1050"/>
      <c r="Q15" s="412"/>
      <c r="R15" s="413"/>
      <c r="S15" s="413"/>
      <c r="T15" s="413"/>
    </row>
    <row r="16" spans="1:20" ht="15" customHeight="1">
      <c r="A16" s="569"/>
      <c r="B16" s="940"/>
      <c r="C16" s="1050"/>
      <c r="D16" s="1050"/>
      <c r="E16" s="1050"/>
      <c r="F16" s="1050"/>
      <c r="G16" s="1050"/>
      <c r="H16" s="1050"/>
      <c r="I16" s="1050"/>
      <c r="J16" s="1050"/>
      <c r="K16" s="940"/>
      <c r="L16" s="1050"/>
      <c r="M16" s="1050"/>
      <c r="N16" s="1050"/>
      <c r="O16" s="1050"/>
      <c r="P16" s="1050"/>
      <c r="Q16" s="412"/>
      <c r="R16" s="413"/>
      <c r="S16" s="413"/>
      <c r="T16" s="413"/>
    </row>
    <row r="17" spans="1:20" ht="15" customHeight="1">
      <c r="A17" s="569"/>
      <c r="B17" s="940"/>
      <c r="C17" s="1050"/>
      <c r="D17" s="1050"/>
      <c r="E17" s="1050"/>
      <c r="F17" s="1050"/>
      <c r="G17" s="1050"/>
      <c r="H17" s="1050"/>
      <c r="I17" s="1050"/>
      <c r="J17" s="1050"/>
      <c r="K17" s="940"/>
      <c r="L17" s="1050"/>
      <c r="M17" s="1050"/>
      <c r="N17" s="1050"/>
      <c r="O17" s="1050"/>
      <c r="P17" s="1050"/>
      <c r="Q17" s="412"/>
      <c r="R17" s="413"/>
      <c r="S17" s="413"/>
      <c r="T17" s="413"/>
    </row>
    <row r="18" spans="1:20" ht="15" customHeight="1">
      <c r="A18" s="569"/>
      <c r="B18" s="940"/>
      <c r="C18" s="940"/>
      <c r="D18" s="940"/>
      <c r="E18" s="940"/>
      <c r="F18" s="940"/>
      <c r="G18" s="940"/>
      <c r="H18" s="940"/>
      <c r="I18" s="940"/>
      <c r="J18" s="940"/>
      <c r="K18" s="940"/>
      <c r="L18" s="940"/>
      <c r="M18" s="940"/>
      <c r="N18" s="940"/>
      <c r="O18" s="940"/>
      <c r="P18" s="940"/>
    </row>
    <row r="19" spans="1:20" ht="15" customHeight="1">
      <c r="A19" s="569"/>
      <c r="B19" s="940"/>
      <c r="C19" s="940"/>
      <c r="D19" s="940"/>
      <c r="E19" s="940"/>
      <c r="F19" s="940"/>
      <c r="G19" s="940"/>
      <c r="H19" s="940"/>
      <c r="I19" s="940"/>
      <c r="J19" s="940"/>
      <c r="K19" s="940"/>
      <c r="L19" s="940"/>
      <c r="M19" s="940"/>
      <c r="N19" s="940"/>
      <c r="O19" s="940"/>
      <c r="P19" s="940"/>
    </row>
    <row r="20" spans="1:20" ht="15" customHeight="1">
      <c r="A20" s="569"/>
      <c r="B20" s="940"/>
      <c r="C20" s="940"/>
      <c r="D20" s="940"/>
      <c r="E20" s="940"/>
      <c r="F20" s="940"/>
      <c r="G20" s="940"/>
      <c r="H20" s="940"/>
      <c r="I20" s="940"/>
      <c r="J20" s="940"/>
      <c r="K20" s="940"/>
      <c r="L20" s="940"/>
      <c r="M20" s="940"/>
      <c r="N20" s="940"/>
      <c r="O20" s="940"/>
      <c r="P20" s="940"/>
    </row>
    <row r="21" spans="1:20" ht="15" customHeight="1">
      <c r="A21" s="569"/>
      <c r="B21" s="940"/>
      <c r="C21" s="940"/>
      <c r="D21" s="940"/>
      <c r="E21" s="940"/>
      <c r="F21" s="940"/>
      <c r="G21" s="940"/>
      <c r="H21" s="940"/>
      <c r="I21" s="940"/>
      <c r="J21" s="940"/>
      <c r="K21" s="940"/>
      <c r="L21" s="940"/>
      <c r="M21" s="940"/>
      <c r="N21" s="940"/>
      <c r="O21" s="940"/>
      <c r="P21" s="940"/>
    </row>
    <row r="22" spans="1:20" ht="15" customHeight="1">
      <c r="A22" s="569"/>
      <c r="B22" s="940"/>
      <c r="C22" s="940"/>
      <c r="D22" s="940"/>
      <c r="E22" s="940"/>
      <c r="F22" s="940"/>
      <c r="G22" s="940"/>
      <c r="H22" s="940"/>
      <c r="I22" s="940"/>
      <c r="J22" s="940"/>
      <c r="K22" s="940"/>
      <c r="L22" s="940"/>
      <c r="M22" s="940"/>
      <c r="N22" s="940"/>
      <c r="O22" s="940"/>
      <c r="P22" s="940"/>
    </row>
    <row r="23" spans="1:20" ht="15" customHeight="1">
      <c r="A23" s="569"/>
      <c r="B23" s="940"/>
      <c r="C23" s="940"/>
      <c r="D23" s="940"/>
      <c r="E23" s="940"/>
      <c r="F23" s="940"/>
      <c r="G23" s="940"/>
      <c r="H23" s="940"/>
      <c r="I23" s="940"/>
      <c r="J23" s="940"/>
      <c r="K23" s="940"/>
      <c r="L23" s="940"/>
      <c r="M23" s="940"/>
      <c r="N23" s="940"/>
      <c r="O23" s="940"/>
      <c r="P23" s="940"/>
    </row>
    <row r="24" spans="1:20" ht="15" customHeight="1">
      <c r="B24" s="959"/>
      <c r="D24" s="1597" t="s">
        <v>286</v>
      </c>
      <c r="E24" s="1597"/>
      <c r="F24" s="959"/>
      <c r="G24" s="959"/>
      <c r="H24" s="940"/>
      <c r="I24" s="940"/>
      <c r="L24" s="1917" t="s">
        <v>287</v>
      </c>
      <c r="M24" s="1917"/>
      <c r="N24" s="1917"/>
      <c r="O24" s="1917"/>
      <c r="P24" s="1050"/>
      <c r="Q24" s="1050"/>
      <c r="R24" s="1050"/>
    </row>
    <row r="25" spans="1:20" ht="15" customHeight="1">
      <c r="A25" s="569"/>
      <c r="B25" s="940"/>
      <c r="C25" s="940"/>
      <c r="D25" s="940"/>
      <c r="E25" s="940"/>
      <c r="F25" s="940"/>
      <c r="G25" s="940"/>
      <c r="H25" s="940"/>
      <c r="I25" s="940"/>
      <c r="J25" s="940"/>
      <c r="K25" s="940"/>
      <c r="L25" s="940"/>
      <c r="M25" s="940"/>
      <c r="N25" s="940"/>
      <c r="O25" s="940"/>
      <c r="P25" s="940"/>
    </row>
    <row r="26" spans="1:20" ht="15" customHeight="1">
      <c r="A26" s="569"/>
      <c r="B26" s="940"/>
      <c r="C26" s="940"/>
      <c r="D26" s="940"/>
      <c r="E26" s="940"/>
      <c r="F26" s="940"/>
      <c r="G26" s="940"/>
      <c r="H26" s="940"/>
      <c r="I26" s="940"/>
      <c r="J26" s="940"/>
      <c r="K26" s="940"/>
      <c r="L26" s="940"/>
      <c r="M26" s="940"/>
      <c r="N26" s="940"/>
      <c r="O26" s="940"/>
      <c r="P26" s="940"/>
    </row>
    <row r="27" spans="1:20" ht="9.75" customHeight="1"/>
    <row r="29" spans="1:20" ht="12" customHeight="1">
      <c r="A29" s="934"/>
      <c r="B29" s="934"/>
      <c r="C29" s="934"/>
      <c r="H29" s="934"/>
      <c r="I29" s="934"/>
      <c r="J29" s="934"/>
      <c r="K29" s="934"/>
      <c r="N29" s="403"/>
      <c r="O29" s="934"/>
      <c r="P29" s="934"/>
    </row>
    <row r="30" spans="1:20" ht="12" customHeight="1">
      <c r="E30" s="400"/>
      <c r="F30" s="400"/>
      <c r="G30" s="400"/>
      <c r="H30" s="400"/>
      <c r="L30" s="400"/>
      <c r="M30" s="400"/>
      <c r="N30" s="403"/>
    </row>
    <row r="31" spans="1:20" ht="12" customHeight="1">
      <c r="E31" s="400"/>
      <c r="F31" s="400"/>
      <c r="G31" s="400"/>
      <c r="L31" s="400"/>
      <c r="M31" s="400"/>
      <c r="N31" s="403"/>
    </row>
    <row r="32" spans="1:20" ht="12" customHeight="1">
      <c r="E32" s="400"/>
      <c r="F32" s="400"/>
      <c r="G32" s="400"/>
      <c r="L32" s="400"/>
      <c r="M32" s="400"/>
      <c r="N32" s="403"/>
    </row>
    <row r="33" spans="2:16" ht="12" customHeight="1">
      <c r="E33" s="400"/>
      <c r="F33" s="400"/>
      <c r="G33" s="400"/>
      <c r="L33" s="400"/>
      <c r="M33" s="400"/>
      <c r="N33" s="400"/>
    </row>
    <row r="34" spans="2:16" ht="12" customHeight="1">
      <c r="E34" s="400"/>
      <c r="F34" s="400"/>
      <c r="G34" s="400"/>
      <c r="L34" s="400"/>
      <c r="M34" s="400"/>
      <c r="N34" s="400"/>
    </row>
    <row r="35" spans="2:16" ht="12" customHeight="1">
      <c r="E35" s="400"/>
      <c r="F35" s="400"/>
      <c r="G35" s="400"/>
      <c r="L35" s="400"/>
      <c r="M35" s="400"/>
      <c r="N35" s="400"/>
    </row>
    <row r="36" spans="2:16" ht="12" customHeight="1">
      <c r="E36" s="400"/>
      <c r="F36" s="400"/>
      <c r="G36" s="400"/>
      <c r="L36" s="400"/>
      <c r="M36" s="400"/>
      <c r="N36" s="400"/>
    </row>
    <row r="37" spans="2:16" ht="12" customHeight="1">
      <c r="E37" s="400"/>
      <c r="F37" s="400"/>
      <c r="G37" s="400"/>
      <c r="L37" s="400"/>
      <c r="M37" s="400"/>
      <c r="N37" s="400"/>
    </row>
    <row r="38" spans="2:16" ht="12.75" customHeight="1">
      <c r="B38" s="959"/>
      <c r="C38" s="959"/>
      <c r="F38" s="959"/>
      <c r="G38" s="959"/>
      <c r="K38" s="1050"/>
    </row>
    <row r="39" spans="2:16" ht="12" customHeight="1">
      <c r="E39" s="400"/>
      <c r="F39" s="400"/>
      <c r="G39" s="400"/>
      <c r="L39" s="400"/>
      <c r="M39" s="400"/>
      <c r="N39" s="400"/>
    </row>
    <row r="40" spans="2:16" ht="12" customHeight="1">
      <c r="D40" s="1597" t="s">
        <v>293</v>
      </c>
      <c r="E40" s="1597"/>
      <c r="F40" s="400"/>
      <c r="G40" s="400"/>
      <c r="L40" s="1916" t="s">
        <v>19</v>
      </c>
      <c r="M40" s="1916"/>
      <c r="N40" s="1916"/>
      <c r="O40" s="1916"/>
      <c r="P40" s="939"/>
    </row>
    <row r="41" spans="2:16" ht="12" customHeight="1">
      <c r="E41" s="400"/>
      <c r="F41" s="400"/>
      <c r="G41" s="400"/>
      <c r="L41" s="400"/>
      <c r="M41" s="400"/>
      <c r="N41" s="400"/>
    </row>
    <row r="42" spans="2:16" ht="12" customHeight="1"/>
    <row r="43" spans="2:16" ht="12" customHeight="1"/>
    <row r="44" spans="2:16" ht="12" customHeight="1"/>
    <row r="45" spans="2:16" ht="12" customHeight="1"/>
    <row r="46" spans="2:16" ht="12" customHeight="1"/>
    <row r="52" ht="9.9499999999999993" customHeight="1"/>
  </sheetData>
  <mergeCells count="13">
    <mergeCell ref="A1:P1"/>
    <mergeCell ref="A3:P3"/>
    <mergeCell ref="L40:O40"/>
    <mergeCell ref="L24:O24"/>
    <mergeCell ref="L13:O13"/>
    <mergeCell ref="D40:E40"/>
    <mergeCell ref="A2:I2"/>
    <mergeCell ref="D13:E13"/>
    <mergeCell ref="D24:E24"/>
    <mergeCell ref="A12:D12"/>
    <mergeCell ref="E12:H12"/>
    <mergeCell ref="I12:L12"/>
    <mergeCell ref="M12:P12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List49"/>
  <dimension ref="A1:AG107"/>
  <sheetViews>
    <sheetView showGridLines="0" zoomScaleNormal="100" zoomScaleSheetLayoutView="100" workbookViewId="0">
      <selection sqref="A1:R1"/>
    </sheetView>
  </sheetViews>
  <sheetFormatPr defaultRowHeight="11.25"/>
  <cols>
    <col min="1" max="1" width="9.5703125" style="399" customWidth="1"/>
    <col min="2" max="18" width="5.28515625" style="399" customWidth="1"/>
    <col min="19" max="19" width="9.28515625" style="399" bestFit="1" customWidth="1"/>
    <col min="20" max="20" width="11.42578125" style="399" bestFit="1" customWidth="1"/>
    <col min="21" max="21" width="11.5703125" style="399" customWidth="1"/>
    <col min="22" max="22" width="10.85546875" style="399" bestFit="1" customWidth="1"/>
    <col min="23" max="259" width="9.140625" style="399"/>
    <col min="260" max="272" width="10.7109375" style="399" customWidth="1"/>
    <col min="273" max="515" width="9.140625" style="399"/>
    <col min="516" max="528" width="10.7109375" style="399" customWidth="1"/>
    <col min="529" max="771" width="9.140625" style="399"/>
    <col min="772" max="784" width="10.7109375" style="399" customWidth="1"/>
    <col min="785" max="1027" width="9.140625" style="399"/>
    <col min="1028" max="1040" width="10.7109375" style="399" customWidth="1"/>
    <col min="1041" max="1283" width="9.140625" style="399"/>
    <col min="1284" max="1296" width="10.7109375" style="399" customWidth="1"/>
    <col min="1297" max="1539" width="9.140625" style="399"/>
    <col min="1540" max="1552" width="10.7109375" style="399" customWidth="1"/>
    <col min="1553" max="1795" width="9.140625" style="399"/>
    <col min="1796" max="1808" width="10.7109375" style="399" customWidth="1"/>
    <col min="1809" max="2051" width="9.140625" style="399"/>
    <col min="2052" max="2064" width="10.7109375" style="399" customWidth="1"/>
    <col min="2065" max="2307" width="9.140625" style="399"/>
    <col min="2308" max="2320" width="10.7109375" style="399" customWidth="1"/>
    <col min="2321" max="2563" width="9.140625" style="399"/>
    <col min="2564" max="2576" width="10.7109375" style="399" customWidth="1"/>
    <col min="2577" max="2819" width="9.140625" style="399"/>
    <col min="2820" max="2832" width="10.7109375" style="399" customWidth="1"/>
    <col min="2833" max="3075" width="9.140625" style="399"/>
    <col min="3076" max="3088" width="10.7109375" style="399" customWidth="1"/>
    <col min="3089" max="3331" width="9.140625" style="399"/>
    <col min="3332" max="3344" width="10.7109375" style="399" customWidth="1"/>
    <col min="3345" max="3587" width="9.140625" style="399"/>
    <col min="3588" max="3600" width="10.7109375" style="399" customWidth="1"/>
    <col min="3601" max="3843" width="9.140625" style="399"/>
    <col min="3844" max="3856" width="10.7109375" style="399" customWidth="1"/>
    <col min="3857" max="4099" width="9.140625" style="399"/>
    <col min="4100" max="4112" width="10.7109375" style="399" customWidth="1"/>
    <col min="4113" max="4355" width="9.140625" style="399"/>
    <col min="4356" max="4368" width="10.7109375" style="399" customWidth="1"/>
    <col min="4369" max="4611" width="9.140625" style="399"/>
    <col min="4612" max="4624" width="10.7109375" style="399" customWidth="1"/>
    <col min="4625" max="4867" width="9.140625" style="399"/>
    <col min="4868" max="4880" width="10.7109375" style="399" customWidth="1"/>
    <col min="4881" max="5123" width="9.140625" style="399"/>
    <col min="5124" max="5136" width="10.7109375" style="399" customWidth="1"/>
    <col min="5137" max="5379" width="9.140625" style="399"/>
    <col min="5380" max="5392" width="10.7109375" style="399" customWidth="1"/>
    <col min="5393" max="5635" width="9.140625" style="399"/>
    <col min="5636" max="5648" width="10.7109375" style="399" customWidth="1"/>
    <col min="5649" max="5891" width="9.140625" style="399"/>
    <col min="5892" max="5904" width="10.7109375" style="399" customWidth="1"/>
    <col min="5905" max="6147" width="9.140625" style="399"/>
    <col min="6148" max="6160" width="10.7109375" style="399" customWidth="1"/>
    <col min="6161" max="6403" width="9.140625" style="399"/>
    <col min="6404" max="6416" width="10.7109375" style="399" customWidth="1"/>
    <col min="6417" max="6659" width="9.140625" style="399"/>
    <col min="6660" max="6672" width="10.7109375" style="399" customWidth="1"/>
    <col min="6673" max="6915" width="9.140625" style="399"/>
    <col min="6916" max="6928" width="10.7109375" style="399" customWidth="1"/>
    <col min="6929" max="7171" width="9.140625" style="399"/>
    <col min="7172" max="7184" width="10.7109375" style="399" customWidth="1"/>
    <col min="7185" max="7427" width="9.140625" style="399"/>
    <col min="7428" max="7440" width="10.7109375" style="399" customWidth="1"/>
    <col min="7441" max="7683" width="9.140625" style="399"/>
    <col min="7684" max="7696" width="10.7109375" style="399" customWidth="1"/>
    <col min="7697" max="7939" width="9.140625" style="399"/>
    <col min="7940" max="7952" width="10.7109375" style="399" customWidth="1"/>
    <col min="7953" max="8195" width="9.140625" style="399"/>
    <col min="8196" max="8208" width="10.7109375" style="399" customWidth="1"/>
    <col min="8209" max="8451" width="9.140625" style="399"/>
    <col min="8452" max="8464" width="10.7109375" style="399" customWidth="1"/>
    <col min="8465" max="8707" width="9.140625" style="399"/>
    <col min="8708" max="8720" width="10.7109375" style="399" customWidth="1"/>
    <col min="8721" max="8963" width="9.140625" style="399"/>
    <col min="8964" max="8976" width="10.7109375" style="399" customWidth="1"/>
    <col min="8977" max="9219" width="9.140625" style="399"/>
    <col min="9220" max="9232" width="10.7109375" style="399" customWidth="1"/>
    <col min="9233" max="9475" width="9.140625" style="399"/>
    <col min="9476" max="9488" width="10.7109375" style="399" customWidth="1"/>
    <col min="9489" max="9731" width="9.140625" style="399"/>
    <col min="9732" max="9744" width="10.7109375" style="399" customWidth="1"/>
    <col min="9745" max="9987" width="9.140625" style="399"/>
    <col min="9988" max="10000" width="10.7109375" style="399" customWidth="1"/>
    <col min="10001" max="10243" width="9.140625" style="399"/>
    <col min="10244" max="10256" width="10.7109375" style="399" customWidth="1"/>
    <col min="10257" max="10499" width="9.140625" style="399"/>
    <col min="10500" max="10512" width="10.7109375" style="399" customWidth="1"/>
    <col min="10513" max="10755" width="9.140625" style="399"/>
    <col min="10756" max="10768" width="10.7109375" style="399" customWidth="1"/>
    <col min="10769" max="11011" width="9.140625" style="399"/>
    <col min="11012" max="11024" width="10.7109375" style="399" customWidth="1"/>
    <col min="11025" max="11267" width="9.140625" style="399"/>
    <col min="11268" max="11280" width="10.7109375" style="399" customWidth="1"/>
    <col min="11281" max="11523" width="9.140625" style="399"/>
    <col min="11524" max="11536" width="10.7109375" style="399" customWidth="1"/>
    <col min="11537" max="11779" width="9.140625" style="399"/>
    <col min="11780" max="11792" width="10.7109375" style="399" customWidth="1"/>
    <col min="11793" max="12035" width="9.140625" style="399"/>
    <col min="12036" max="12048" width="10.7109375" style="399" customWidth="1"/>
    <col min="12049" max="12291" width="9.140625" style="399"/>
    <col min="12292" max="12304" width="10.7109375" style="399" customWidth="1"/>
    <col min="12305" max="12547" width="9.140625" style="399"/>
    <col min="12548" max="12560" width="10.7109375" style="399" customWidth="1"/>
    <col min="12561" max="12803" width="9.140625" style="399"/>
    <col min="12804" max="12816" width="10.7109375" style="399" customWidth="1"/>
    <col min="12817" max="13059" width="9.140625" style="399"/>
    <col min="13060" max="13072" width="10.7109375" style="399" customWidth="1"/>
    <col min="13073" max="13315" width="9.140625" style="399"/>
    <col min="13316" max="13328" width="10.7109375" style="399" customWidth="1"/>
    <col min="13329" max="13571" width="9.140625" style="399"/>
    <col min="13572" max="13584" width="10.7109375" style="399" customWidth="1"/>
    <col min="13585" max="13827" width="9.140625" style="399"/>
    <col min="13828" max="13840" width="10.7109375" style="399" customWidth="1"/>
    <col min="13841" max="14083" width="9.140625" style="399"/>
    <col min="14084" max="14096" width="10.7109375" style="399" customWidth="1"/>
    <col min="14097" max="14339" width="9.140625" style="399"/>
    <col min="14340" max="14352" width="10.7109375" style="399" customWidth="1"/>
    <col min="14353" max="14595" width="9.140625" style="399"/>
    <col min="14596" max="14608" width="10.7109375" style="399" customWidth="1"/>
    <col min="14609" max="14851" width="9.140625" style="399"/>
    <col min="14852" max="14864" width="10.7109375" style="399" customWidth="1"/>
    <col min="14865" max="15107" width="9.140625" style="399"/>
    <col min="15108" max="15120" width="10.7109375" style="399" customWidth="1"/>
    <col min="15121" max="15363" width="9.140625" style="399"/>
    <col min="15364" max="15376" width="10.7109375" style="399" customWidth="1"/>
    <col min="15377" max="15619" width="9.140625" style="399"/>
    <col min="15620" max="15632" width="10.7109375" style="399" customWidth="1"/>
    <col min="15633" max="15875" width="9.140625" style="399"/>
    <col min="15876" max="15888" width="10.7109375" style="399" customWidth="1"/>
    <col min="15889" max="16131" width="9.140625" style="399"/>
    <col min="16132" max="16144" width="10.7109375" style="399" customWidth="1"/>
    <col min="16145" max="16384" width="9.140625" style="399"/>
  </cols>
  <sheetData>
    <row r="1" spans="1:28" ht="18" customHeight="1">
      <c r="A1" s="1590" t="s">
        <v>472</v>
      </c>
      <c r="B1" s="1590"/>
      <c r="C1" s="1590"/>
      <c r="D1" s="1590"/>
      <c r="E1" s="1590"/>
      <c r="F1" s="1590"/>
      <c r="G1" s="1590"/>
      <c r="H1" s="1590"/>
      <c r="I1" s="1590"/>
      <c r="J1" s="1590"/>
      <c r="K1" s="1590"/>
      <c r="L1" s="1590"/>
      <c r="M1" s="1590"/>
      <c r="N1" s="1590"/>
      <c r="O1" s="1590"/>
      <c r="P1" s="1590"/>
      <c r="Q1" s="1590"/>
      <c r="R1" s="1590"/>
    </row>
    <row r="2" spans="1:28" ht="5.0999999999999996" customHeight="1">
      <c r="A2" s="1921"/>
      <c r="B2" s="1921"/>
      <c r="C2" s="1921"/>
      <c r="D2" s="1921"/>
      <c r="E2" s="1921"/>
      <c r="F2" s="1921"/>
      <c r="G2" s="1921"/>
      <c r="H2" s="1921"/>
      <c r="I2" s="1921"/>
      <c r="J2" s="1316"/>
      <c r="K2" s="435"/>
      <c r="L2" s="435"/>
      <c r="M2" s="435"/>
      <c r="N2" s="435"/>
      <c r="O2" s="435"/>
      <c r="P2" s="435"/>
      <c r="Q2" s="435"/>
      <c r="R2" s="435"/>
    </row>
    <row r="3" spans="1:28" s="712" customFormat="1" ht="20.100000000000001" customHeight="1">
      <c r="A3" s="1682" t="s">
        <v>532</v>
      </c>
      <c r="B3" s="1683"/>
      <c r="C3" s="1683"/>
      <c r="D3" s="1683"/>
      <c r="E3" s="1683"/>
      <c r="F3" s="1683"/>
      <c r="G3" s="1683"/>
      <c r="H3" s="1683"/>
      <c r="I3" s="1683"/>
      <c r="J3" s="1683"/>
      <c r="K3" s="1683"/>
      <c r="L3" s="1683"/>
      <c r="M3" s="1683"/>
      <c r="N3" s="1683"/>
      <c r="O3" s="1683"/>
      <c r="P3" s="1683"/>
      <c r="Q3" s="1683"/>
      <c r="R3" s="1684"/>
    </row>
    <row r="4" spans="1:28" ht="72" customHeight="1">
      <c r="A4" s="277" t="str">
        <f>'6.1'!A8</f>
        <v>Období</v>
      </c>
      <c r="B4" s="272" t="s">
        <v>171</v>
      </c>
      <c r="C4" s="138" t="s">
        <v>172</v>
      </c>
      <c r="D4" s="141" t="s">
        <v>173</v>
      </c>
      <c r="E4" s="138" t="s">
        <v>220</v>
      </c>
      <c r="F4" s="141" t="s">
        <v>174</v>
      </c>
      <c r="G4" s="138" t="s">
        <v>175</v>
      </c>
      <c r="H4" s="141" t="s">
        <v>176</v>
      </c>
      <c r="I4" s="138" t="s">
        <v>177</v>
      </c>
      <c r="J4" s="141" t="s">
        <v>178</v>
      </c>
      <c r="K4" s="138" t="s">
        <v>289</v>
      </c>
      <c r="L4" s="141" t="s">
        <v>180</v>
      </c>
      <c r="M4" s="138" t="s">
        <v>181</v>
      </c>
      <c r="N4" s="141" t="s">
        <v>182</v>
      </c>
      <c r="O4" s="272" t="s">
        <v>183</v>
      </c>
      <c r="P4" s="147" t="s">
        <v>184</v>
      </c>
      <c r="Q4" s="133" t="s">
        <v>288</v>
      </c>
      <c r="R4" s="133" t="s">
        <v>170</v>
      </c>
    </row>
    <row r="5" spans="1:28" ht="12" customHeight="1">
      <c r="A5" s="406" t="str">
        <f>'6.1'!A9</f>
        <v>leden</v>
      </c>
      <c r="B5" s="940">
        <v>39.736061850000006</v>
      </c>
      <c r="C5" s="1304">
        <v>166.8</v>
      </c>
      <c r="D5" s="1050">
        <v>29.851900000000001</v>
      </c>
      <c r="E5" s="1052">
        <v>50.970199999999998</v>
      </c>
      <c r="F5" s="1050">
        <v>49.197700000000005</v>
      </c>
      <c r="G5" s="1052">
        <v>123.15724100000001</v>
      </c>
      <c r="H5" s="1050">
        <v>68.767200000000017</v>
      </c>
      <c r="I5" s="1052">
        <v>53.615199999999994</v>
      </c>
      <c r="J5" s="1050">
        <v>53.218600000000009</v>
      </c>
      <c r="K5" s="1304">
        <v>134.51271139911972</v>
      </c>
      <c r="L5" s="940">
        <v>147.71797000000001</v>
      </c>
      <c r="M5" s="1052">
        <v>171.15453100000002</v>
      </c>
      <c r="N5" s="1050">
        <v>49.239656149999995</v>
      </c>
      <c r="O5" s="1050">
        <v>62.0535</v>
      </c>
      <c r="P5" s="1197">
        <f>SUM(B5:O5)</f>
        <v>1199.9924713991197</v>
      </c>
      <c r="Q5" s="1307">
        <v>16.739653053979538</v>
      </c>
      <c r="R5" s="1307">
        <f>SUM(P5:Q5)</f>
        <v>1216.7321244530992</v>
      </c>
      <c r="S5" s="1064"/>
      <c r="T5" s="412"/>
      <c r="U5" s="413"/>
      <c r="V5" s="413"/>
    </row>
    <row r="6" spans="1:28" ht="12" customHeight="1">
      <c r="A6" s="414" t="str">
        <f>'6.1'!A10</f>
        <v>únor</v>
      </c>
      <c r="B6" s="940">
        <v>31.617656049999997</v>
      </c>
      <c r="C6" s="1068">
        <v>128.99960000000002</v>
      </c>
      <c r="D6" s="1050">
        <v>24.787199999999999</v>
      </c>
      <c r="E6" s="1068">
        <v>40.438300000000005</v>
      </c>
      <c r="F6" s="1050">
        <v>39.633200000000002</v>
      </c>
      <c r="G6" s="1068">
        <v>98.982634000000004</v>
      </c>
      <c r="H6" s="1050">
        <v>54.289899999999989</v>
      </c>
      <c r="I6" s="1068">
        <v>42.842100000000002</v>
      </c>
      <c r="J6" s="1050">
        <v>43.560399999999994</v>
      </c>
      <c r="K6" s="1305">
        <v>104.63726127614433</v>
      </c>
      <c r="L6" s="1050">
        <v>117.42390100000001</v>
      </c>
      <c r="M6" s="1068">
        <v>144.45515899999998</v>
      </c>
      <c r="N6" s="1050">
        <v>39.283573939999997</v>
      </c>
      <c r="O6" s="1050">
        <v>49.214599999999997</v>
      </c>
      <c r="P6" s="1198">
        <f t="shared" ref="P6:P16" si="0">SUM(B6:O6)</f>
        <v>960.1654852661444</v>
      </c>
      <c r="Q6" s="1309">
        <v>15.375774621056358</v>
      </c>
      <c r="R6" s="1309">
        <f t="shared" ref="R6:R16" si="1">SUM(P6:Q6)</f>
        <v>975.54125988720079</v>
      </c>
      <c r="S6" s="412"/>
      <c r="T6" s="412"/>
      <c r="U6" s="413"/>
      <c r="V6" s="12"/>
      <c r="W6" s="13"/>
      <c r="X6" s="13"/>
      <c r="Y6" s="13"/>
      <c r="Z6" s="13"/>
      <c r="AA6" s="13"/>
      <c r="AB6" s="13"/>
    </row>
    <row r="7" spans="1:28" ht="12" customHeight="1">
      <c r="A7" s="418" t="str">
        <f>'6.1'!A11</f>
        <v>březen</v>
      </c>
      <c r="B7" s="1055">
        <v>31.46762223</v>
      </c>
      <c r="C7" s="1058">
        <v>119.58789999999999</v>
      </c>
      <c r="D7" s="1200">
        <v>23.639800000000005</v>
      </c>
      <c r="E7" s="1058">
        <v>36.779499999999999</v>
      </c>
      <c r="F7" s="1200">
        <v>37.079900000000002</v>
      </c>
      <c r="G7" s="1058">
        <v>94.942745999999985</v>
      </c>
      <c r="H7" s="1200">
        <v>51.134300000000003</v>
      </c>
      <c r="I7" s="1058">
        <v>39.810199999999995</v>
      </c>
      <c r="J7" s="1200">
        <v>41.726699999999994</v>
      </c>
      <c r="K7" s="1306">
        <v>98.541709311693296</v>
      </c>
      <c r="L7" s="1200">
        <v>114.92764400000002</v>
      </c>
      <c r="M7" s="1058">
        <v>131.18092799999999</v>
      </c>
      <c r="N7" s="1200">
        <v>36.914161760000006</v>
      </c>
      <c r="O7" s="1056">
        <v>46.1096</v>
      </c>
      <c r="P7" s="1199">
        <f t="shared" si="0"/>
        <v>903.84271130169327</v>
      </c>
      <c r="Q7" s="1308">
        <v>15.294086924904205</v>
      </c>
      <c r="R7" s="1308">
        <f t="shared" si="1"/>
        <v>919.13679822659742</v>
      </c>
      <c r="S7" s="1070"/>
      <c r="T7" s="412"/>
      <c r="U7" s="413"/>
      <c r="V7" s="12"/>
      <c r="W7" s="13"/>
      <c r="X7" s="13"/>
      <c r="Y7" s="13"/>
      <c r="Z7" s="13"/>
      <c r="AA7" s="13"/>
      <c r="AB7" s="13"/>
    </row>
    <row r="8" spans="1:28" ht="12" customHeight="1">
      <c r="A8" s="406" t="str">
        <f>'6.1'!A12</f>
        <v>duben</v>
      </c>
      <c r="B8" s="940">
        <v>19.618346700000004</v>
      </c>
      <c r="C8" s="1052">
        <v>68.599800000000002</v>
      </c>
      <c r="D8" s="1050">
        <v>15.810300000000002</v>
      </c>
      <c r="E8" s="1052">
        <v>21.045199999999998</v>
      </c>
      <c r="F8" s="1050">
        <v>20.848199999999999</v>
      </c>
      <c r="G8" s="1052">
        <v>63.516706999999997</v>
      </c>
      <c r="H8" s="1050">
        <v>31.702400000000001</v>
      </c>
      <c r="I8" s="1052">
        <v>25.835100000000001</v>
      </c>
      <c r="J8" s="1050">
        <v>25.363400000000006</v>
      </c>
      <c r="K8" s="1304">
        <v>54.4806088131186</v>
      </c>
      <c r="L8" s="1050">
        <v>75.467891999999992</v>
      </c>
      <c r="M8" s="1052">
        <v>91.756935999999982</v>
      </c>
      <c r="N8" s="1050">
        <v>22.118122309999997</v>
      </c>
      <c r="O8" s="1050">
        <v>27.422399999999996</v>
      </c>
      <c r="P8" s="1197">
        <f t="shared" si="0"/>
        <v>563.58541282311865</v>
      </c>
      <c r="Q8" s="1307">
        <v>11.392499975987722</v>
      </c>
      <c r="R8" s="1307">
        <f t="shared" si="1"/>
        <v>574.97791279910632</v>
      </c>
      <c r="S8" s="412"/>
      <c r="T8" s="412"/>
      <c r="U8" s="413"/>
      <c r="V8" s="12"/>
      <c r="W8" s="13"/>
      <c r="X8" s="13"/>
      <c r="Y8" s="13"/>
      <c r="Z8" s="13"/>
      <c r="AA8" s="13"/>
      <c r="AB8" s="13"/>
    </row>
    <row r="9" spans="1:28" ht="12" customHeight="1">
      <c r="A9" s="414" t="str">
        <f>'6.1'!A13</f>
        <v>květen</v>
      </c>
      <c r="B9" s="940">
        <v>15.982343939999998</v>
      </c>
      <c r="C9" s="1068">
        <v>49.898600000000002</v>
      </c>
      <c r="D9" s="1050">
        <v>13.270200000000001</v>
      </c>
      <c r="E9" s="1068">
        <v>18.4617</v>
      </c>
      <c r="F9" s="1050">
        <v>17.681900000000002</v>
      </c>
      <c r="G9" s="1068">
        <v>56.310855000000004</v>
      </c>
      <c r="H9" s="1050">
        <v>26.723800000000001</v>
      </c>
      <c r="I9" s="1068">
        <v>21.919700000000002</v>
      </c>
      <c r="J9" s="1050">
        <v>20.243500000000001</v>
      </c>
      <c r="K9" s="1305">
        <v>41.429793620940302</v>
      </c>
      <c r="L9" s="1050">
        <v>61.387377999999998</v>
      </c>
      <c r="M9" s="1068">
        <v>94.226393999999999</v>
      </c>
      <c r="N9" s="1050">
        <v>17.339519070000001</v>
      </c>
      <c r="O9" s="1050">
        <v>25.503300000000003</v>
      </c>
      <c r="P9" s="1198">
        <f t="shared" si="0"/>
        <v>480.37898363094041</v>
      </c>
      <c r="Q9" s="1309">
        <v>11.966024682131319</v>
      </c>
      <c r="R9" s="1309">
        <f t="shared" si="1"/>
        <v>492.34500831307173</v>
      </c>
      <c r="S9" s="412"/>
      <c r="T9" s="412"/>
      <c r="U9" s="413"/>
      <c r="V9" s="12"/>
      <c r="W9" s="13"/>
      <c r="X9" s="13"/>
      <c r="Y9" s="13"/>
      <c r="Z9" s="13"/>
      <c r="AA9" s="13"/>
      <c r="AB9" s="13"/>
    </row>
    <row r="10" spans="1:28" ht="12" customHeight="1">
      <c r="A10" s="418" t="str">
        <f>'6.1'!A14</f>
        <v>červen</v>
      </c>
      <c r="B10" s="1055">
        <v>11.612873569999998</v>
      </c>
      <c r="C10" s="1058">
        <v>32.347700000000003</v>
      </c>
      <c r="D10" s="1200">
        <v>10.114000000000001</v>
      </c>
      <c r="E10" s="1058">
        <v>12.7622</v>
      </c>
      <c r="F10" s="1200">
        <v>11.264700000000001</v>
      </c>
      <c r="G10" s="1058">
        <v>44.252785999999993</v>
      </c>
      <c r="H10" s="1200">
        <v>18.784500000000001</v>
      </c>
      <c r="I10" s="1058">
        <v>16.2014</v>
      </c>
      <c r="J10" s="1200">
        <v>14.634599999999999</v>
      </c>
      <c r="K10" s="1306">
        <v>22.544312951957775</v>
      </c>
      <c r="L10" s="1200">
        <v>47.205079000000005</v>
      </c>
      <c r="M10" s="1058">
        <v>120.17987400000001</v>
      </c>
      <c r="N10" s="1200">
        <v>12.206117430000001</v>
      </c>
      <c r="O10" s="1056">
        <v>19.296799999999998</v>
      </c>
      <c r="P10" s="1199">
        <f t="shared" si="0"/>
        <v>393.40694295195783</v>
      </c>
      <c r="Q10" s="1308">
        <v>10.078806998087055</v>
      </c>
      <c r="R10" s="1308">
        <f t="shared" si="1"/>
        <v>403.48574995004486</v>
      </c>
      <c r="S10" s="412"/>
      <c r="T10" s="412"/>
      <c r="U10" s="413"/>
      <c r="V10" s="12"/>
      <c r="W10" s="13"/>
      <c r="X10" s="13"/>
      <c r="Y10" s="13"/>
      <c r="Z10" s="13"/>
      <c r="AA10" s="13"/>
      <c r="AB10" s="13"/>
    </row>
    <row r="11" spans="1:28" ht="12" customHeight="1">
      <c r="A11" s="406" t="str">
        <f>'6.1'!A15</f>
        <v>červenec</v>
      </c>
      <c r="B11" s="940">
        <v>10.75040402</v>
      </c>
      <c r="C11" s="1052">
        <v>29.165900000000001</v>
      </c>
      <c r="D11" s="1050">
        <v>28.755399999999998</v>
      </c>
      <c r="E11" s="1052">
        <v>10.630700000000001</v>
      </c>
      <c r="F11" s="1050">
        <v>10.0061</v>
      </c>
      <c r="G11" s="1052">
        <v>39.904421999999997</v>
      </c>
      <c r="H11" s="1050">
        <v>17.2836</v>
      </c>
      <c r="I11" s="1052">
        <v>16.2317</v>
      </c>
      <c r="J11" s="1050">
        <v>13.1852</v>
      </c>
      <c r="K11" s="1304">
        <v>20.790918862658586</v>
      </c>
      <c r="L11" s="1050">
        <v>51.073352999999997</v>
      </c>
      <c r="M11" s="1052">
        <v>132.573601</v>
      </c>
      <c r="N11" s="1050">
        <v>10.522738990000001</v>
      </c>
      <c r="O11" s="1050">
        <v>14.485100000000001</v>
      </c>
      <c r="P11" s="1197">
        <f t="shared" si="0"/>
        <v>405.35913787265855</v>
      </c>
      <c r="Q11" s="1307">
        <v>8.8277962881535927</v>
      </c>
      <c r="R11" s="1307">
        <f t="shared" si="1"/>
        <v>414.18693416081214</v>
      </c>
      <c r="S11" s="412"/>
      <c r="T11" s="412"/>
      <c r="U11" s="413"/>
      <c r="V11" s="12"/>
      <c r="W11" s="13"/>
      <c r="X11" s="13"/>
      <c r="Y11" s="13"/>
      <c r="Z11" s="13"/>
      <c r="AA11" s="13"/>
      <c r="AB11" s="13"/>
    </row>
    <row r="12" spans="1:28" ht="12" customHeight="1">
      <c r="A12" s="414" t="str">
        <f>'6.1'!A16</f>
        <v>srpen</v>
      </c>
      <c r="B12" s="940">
        <v>10.09706493</v>
      </c>
      <c r="C12" s="1068">
        <v>28.654700000000002</v>
      </c>
      <c r="D12" s="1050">
        <v>39.135400000000004</v>
      </c>
      <c r="E12" s="1068">
        <v>10.4786</v>
      </c>
      <c r="F12" s="1050">
        <v>10.144599999999999</v>
      </c>
      <c r="G12" s="1068">
        <v>34.554191000000003</v>
      </c>
      <c r="H12" s="1050">
        <v>17.095600000000001</v>
      </c>
      <c r="I12" s="1068">
        <v>15.190499999999998</v>
      </c>
      <c r="J12" s="1050">
        <v>13.011600000000001</v>
      </c>
      <c r="K12" s="1305">
        <v>18.306521253639925</v>
      </c>
      <c r="L12" s="1050">
        <v>50.578277999999997</v>
      </c>
      <c r="M12" s="1068">
        <v>108.01838899999998</v>
      </c>
      <c r="N12" s="1050">
        <v>10.718840080000001</v>
      </c>
      <c r="O12" s="1050">
        <v>16.5427</v>
      </c>
      <c r="P12" s="1198">
        <f t="shared" si="0"/>
        <v>382.52698426363997</v>
      </c>
      <c r="Q12" s="1309">
        <v>18.637238932747657</v>
      </c>
      <c r="R12" s="1309">
        <f t="shared" si="1"/>
        <v>401.16422319638764</v>
      </c>
      <c r="S12" s="412"/>
      <c r="T12" s="412"/>
      <c r="U12" s="413"/>
      <c r="V12" s="12"/>
      <c r="W12" s="13"/>
      <c r="X12" s="13"/>
      <c r="Y12" s="13"/>
      <c r="Z12" s="13"/>
      <c r="AA12" s="13"/>
      <c r="AB12" s="13"/>
    </row>
    <row r="13" spans="1:28" ht="12" customHeight="1">
      <c r="A13" s="418" t="str">
        <f>'6.1'!A17</f>
        <v>září</v>
      </c>
      <c r="B13" s="1055">
        <v>12.645723189999998</v>
      </c>
      <c r="C13" s="1058">
        <v>42.499099999999999</v>
      </c>
      <c r="D13" s="1200">
        <v>46.834099999999999</v>
      </c>
      <c r="E13" s="1058">
        <v>15.323699999999999</v>
      </c>
      <c r="F13" s="1200">
        <v>14.349000000000002</v>
      </c>
      <c r="G13" s="1058">
        <v>49.851725999999999</v>
      </c>
      <c r="H13" s="1200">
        <v>22.739599999999999</v>
      </c>
      <c r="I13" s="1058">
        <v>18.611900000000002</v>
      </c>
      <c r="J13" s="1200">
        <v>17.849</v>
      </c>
      <c r="K13" s="1306">
        <v>26.691025498742945</v>
      </c>
      <c r="L13" s="1200">
        <v>64.103131000000005</v>
      </c>
      <c r="M13" s="1058">
        <v>53.576644999999992</v>
      </c>
      <c r="N13" s="1200">
        <v>14.965723799999999</v>
      </c>
      <c r="O13" s="1056">
        <v>22.479299999999999</v>
      </c>
      <c r="P13" s="1199">
        <f t="shared" si="0"/>
        <v>422.51967448874291</v>
      </c>
      <c r="Q13" s="1308">
        <v>-6.402222596681244</v>
      </c>
      <c r="R13" s="1308">
        <f t="shared" si="1"/>
        <v>416.11745189206164</v>
      </c>
      <c r="S13" s="412"/>
      <c r="T13" s="412"/>
      <c r="U13" s="413"/>
      <c r="V13" s="12"/>
      <c r="W13" s="13"/>
      <c r="X13" s="13"/>
      <c r="Y13" s="13"/>
      <c r="Z13" s="13"/>
      <c r="AA13" s="13"/>
      <c r="AB13" s="13"/>
    </row>
    <row r="14" spans="1:28" ht="12" customHeight="1">
      <c r="A14" s="406" t="str">
        <f>'6.1'!A18</f>
        <v>říjen</v>
      </c>
      <c r="B14" s="940">
        <v>23.63011358</v>
      </c>
      <c r="C14" s="1052">
        <v>91.045799999999986</v>
      </c>
      <c r="D14" s="1050">
        <v>61.653399999999991</v>
      </c>
      <c r="E14" s="1052">
        <v>28.606200000000001</v>
      </c>
      <c r="F14" s="1050">
        <v>25.585799999999999</v>
      </c>
      <c r="G14" s="1052">
        <v>74.08897300000001</v>
      </c>
      <c r="H14" s="1050">
        <v>38.678700000000006</v>
      </c>
      <c r="I14" s="1052">
        <v>31.231000000000005</v>
      </c>
      <c r="J14" s="1050">
        <v>30.658699999999996</v>
      </c>
      <c r="K14" s="1304">
        <v>66.750370250545004</v>
      </c>
      <c r="L14" s="1050">
        <v>101.55545399999998</v>
      </c>
      <c r="M14" s="1052">
        <v>83.271439000000001</v>
      </c>
      <c r="N14" s="1050">
        <v>26.796987409999996</v>
      </c>
      <c r="O14" s="1050">
        <v>35.696299999999994</v>
      </c>
      <c r="P14" s="1197">
        <f t="shared" si="0"/>
        <v>719.24923724054497</v>
      </c>
      <c r="Q14" s="1307">
        <v>12.122942269542639</v>
      </c>
      <c r="R14" s="1307">
        <f t="shared" si="1"/>
        <v>731.37217951008756</v>
      </c>
      <c r="S14" s="412"/>
      <c r="T14" s="412"/>
      <c r="U14" s="413"/>
      <c r="V14" s="12"/>
      <c r="W14" s="13"/>
      <c r="X14" s="13"/>
      <c r="Y14" s="13"/>
      <c r="Z14" s="13"/>
      <c r="AA14" s="13"/>
      <c r="AB14" s="13"/>
    </row>
    <row r="15" spans="1:28" ht="12" customHeight="1">
      <c r="A15" s="414" t="str">
        <f>'6.1'!A19</f>
        <v>listopad</v>
      </c>
      <c r="B15" s="940">
        <v>32.288041630000002</v>
      </c>
      <c r="C15" s="1068">
        <v>128.73779999999999</v>
      </c>
      <c r="D15" s="1050">
        <v>69.907499999999999</v>
      </c>
      <c r="E15" s="1068">
        <v>38.671700000000001</v>
      </c>
      <c r="F15" s="1050">
        <v>36.680199999999999</v>
      </c>
      <c r="G15" s="1068">
        <v>95.099684000000011</v>
      </c>
      <c r="H15" s="1050">
        <v>54.697000000000003</v>
      </c>
      <c r="I15" s="1068">
        <v>41.545200000000001</v>
      </c>
      <c r="J15" s="1050">
        <v>41.4251</v>
      </c>
      <c r="K15" s="1305">
        <v>98.526872849228653</v>
      </c>
      <c r="L15" s="1050">
        <v>125.85528400000001</v>
      </c>
      <c r="M15" s="1068">
        <v>144.46391599999998</v>
      </c>
      <c r="N15" s="1050">
        <v>37.496533370000002</v>
      </c>
      <c r="O15" s="1050">
        <v>47.511099999999999</v>
      </c>
      <c r="P15" s="1198">
        <f t="shared" si="0"/>
        <v>992.90593184922864</v>
      </c>
      <c r="Q15" s="1309">
        <v>12.701174498738153</v>
      </c>
      <c r="R15" s="1309">
        <f t="shared" si="1"/>
        <v>1005.6071063479668</v>
      </c>
      <c r="S15" s="412"/>
      <c r="T15" s="412"/>
      <c r="U15" s="413"/>
      <c r="V15" s="12"/>
      <c r="W15" s="13"/>
      <c r="X15" s="13"/>
      <c r="Y15" s="13"/>
      <c r="Z15" s="13"/>
      <c r="AA15" s="13"/>
      <c r="AB15" s="13"/>
    </row>
    <row r="16" spans="1:28" ht="12" customHeight="1">
      <c r="A16" s="418" t="str">
        <f>'6.1'!A20</f>
        <v>prosinec</v>
      </c>
      <c r="B16" s="1055">
        <v>37.420695340000002</v>
      </c>
      <c r="C16" s="1058">
        <v>150.44149999999999</v>
      </c>
      <c r="D16" s="1200">
        <v>74.832999999999998</v>
      </c>
      <c r="E16" s="1058">
        <v>44.124600000000008</v>
      </c>
      <c r="F16" s="1200">
        <v>42.295199999999994</v>
      </c>
      <c r="G16" s="1058">
        <v>106.502123</v>
      </c>
      <c r="H16" s="1200">
        <v>63.261199999999995</v>
      </c>
      <c r="I16" s="1058">
        <v>48.015000000000001</v>
      </c>
      <c r="J16" s="1200">
        <v>47.461400000000012</v>
      </c>
      <c r="K16" s="1306">
        <v>119.87822286350298</v>
      </c>
      <c r="L16" s="1200">
        <v>140.95612999999997</v>
      </c>
      <c r="M16" s="1058">
        <v>153.63203499999997</v>
      </c>
      <c r="N16" s="1200">
        <v>44.079506670000008</v>
      </c>
      <c r="O16" s="1056">
        <v>55.156999999999996</v>
      </c>
      <c r="P16" s="1199">
        <f t="shared" si="0"/>
        <v>1128.0576128735029</v>
      </c>
      <c r="Q16" s="1308">
        <v>15.494811611140104</v>
      </c>
      <c r="R16" s="1308">
        <f t="shared" si="1"/>
        <v>1143.5524244846429</v>
      </c>
      <c r="S16" s="412"/>
      <c r="T16" s="412"/>
      <c r="U16" s="413"/>
      <c r="V16" s="12"/>
      <c r="W16" s="13"/>
      <c r="X16" s="13"/>
      <c r="Y16" s="13"/>
      <c r="Z16" s="13"/>
      <c r="AA16" s="13"/>
      <c r="AB16" s="13"/>
    </row>
    <row r="17" spans="1:33" ht="12" customHeight="1">
      <c r="A17" s="406" t="str">
        <f>'6.1'!A21</f>
        <v>I. čtvrtletí</v>
      </c>
      <c r="B17" s="940">
        <f>SUM(B5:B7)</f>
        <v>102.82134013000001</v>
      </c>
      <c r="C17" s="1304">
        <f>SUM(C5:C7)</f>
        <v>415.38750000000005</v>
      </c>
      <c r="D17" s="940">
        <f t="shared" ref="D17:J17" si="2">SUM(D5:D7)</f>
        <v>78.278900000000007</v>
      </c>
      <c r="E17" s="1304">
        <f t="shared" si="2"/>
        <v>128.18799999999999</v>
      </c>
      <c r="F17" s="940">
        <f t="shared" si="2"/>
        <v>125.91080000000002</v>
      </c>
      <c r="G17" s="1304">
        <f t="shared" si="2"/>
        <v>317.08262100000002</v>
      </c>
      <c r="H17" s="940">
        <f t="shared" si="2"/>
        <v>174.19140000000002</v>
      </c>
      <c r="I17" s="1304">
        <f t="shared" si="2"/>
        <v>136.26749999999998</v>
      </c>
      <c r="J17" s="940">
        <f t="shared" si="2"/>
        <v>138.50569999999999</v>
      </c>
      <c r="K17" s="1304">
        <f>SUM(K5:K7)</f>
        <v>337.69168198695735</v>
      </c>
      <c r="L17" s="940">
        <f t="shared" ref="L17:R17" si="3">SUM(L5:L7)</f>
        <v>380.06951500000002</v>
      </c>
      <c r="M17" s="1304">
        <f t="shared" si="3"/>
        <v>446.79061799999999</v>
      </c>
      <c r="N17" s="940">
        <f t="shared" si="3"/>
        <v>125.43739185000001</v>
      </c>
      <c r="O17" s="940">
        <f t="shared" si="3"/>
        <v>157.3777</v>
      </c>
      <c r="P17" s="1042">
        <f t="shared" si="3"/>
        <v>3064.0006679669573</v>
      </c>
      <c r="Q17" s="985">
        <f t="shared" si="3"/>
        <v>47.409514599940103</v>
      </c>
      <c r="R17" s="985">
        <f t="shared" si="3"/>
        <v>3111.4101825668977</v>
      </c>
      <c r="T17" s="412"/>
      <c r="U17" s="413"/>
      <c r="V17" s="12"/>
      <c r="W17" s="13"/>
      <c r="X17" s="13"/>
      <c r="Y17" s="13"/>
      <c r="Z17" s="13"/>
      <c r="AA17" s="13"/>
      <c r="AB17" s="13"/>
    </row>
    <row r="18" spans="1:33" ht="12" customHeight="1">
      <c r="A18" s="414" t="str">
        <f>'6.1'!A22</f>
        <v>II. čtvrtletí</v>
      </c>
      <c r="B18" s="940">
        <f>SUM(B8:B10)</f>
        <v>47.213564210000001</v>
      </c>
      <c r="C18" s="1305">
        <f>SUM(C8:C10)</f>
        <v>150.84610000000001</v>
      </c>
      <c r="D18" s="940">
        <f t="shared" ref="D18:J18" si="4">SUM(D8:D10)</f>
        <v>39.194500000000005</v>
      </c>
      <c r="E18" s="1305">
        <f t="shared" si="4"/>
        <v>52.269100000000002</v>
      </c>
      <c r="F18" s="940">
        <f t="shared" si="4"/>
        <v>49.794800000000009</v>
      </c>
      <c r="G18" s="1305">
        <f t="shared" si="4"/>
        <v>164.08034799999999</v>
      </c>
      <c r="H18" s="940">
        <f t="shared" si="4"/>
        <v>77.210700000000003</v>
      </c>
      <c r="I18" s="1305">
        <f t="shared" si="4"/>
        <v>63.956200000000003</v>
      </c>
      <c r="J18" s="940">
        <f t="shared" si="4"/>
        <v>60.241500000000009</v>
      </c>
      <c r="K18" s="1305">
        <f>SUM(K8:K10)</f>
        <v>118.45471538601669</v>
      </c>
      <c r="L18" s="940">
        <f t="shared" ref="L18:R18" si="5">SUM(L8:L10)</f>
        <v>184.060349</v>
      </c>
      <c r="M18" s="1305">
        <f t="shared" si="5"/>
        <v>306.16320399999995</v>
      </c>
      <c r="N18" s="940">
        <f t="shared" si="5"/>
        <v>51.663758809999997</v>
      </c>
      <c r="O18" s="940">
        <f t="shared" si="5"/>
        <v>72.222499999999997</v>
      </c>
      <c r="P18" s="1045">
        <f t="shared" si="5"/>
        <v>1437.3713394060169</v>
      </c>
      <c r="Q18" s="1003">
        <f t="shared" si="5"/>
        <v>33.437331656206098</v>
      </c>
      <c r="R18" s="1003">
        <f t="shared" si="5"/>
        <v>1470.8086710622229</v>
      </c>
      <c r="T18" s="412"/>
      <c r="U18" s="413"/>
      <c r="V18" s="12"/>
      <c r="W18" s="13"/>
      <c r="X18" s="13"/>
      <c r="Y18" s="13"/>
      <c r="Z18" s="13"/>
      <c r="AA18" s="13"/>
      <c r="AB18" s="13"/>
    </row>
    <row r="19" spans="1:33" ht="12" customHeight="1">
      <c r="A19" s="414" t="str">
        <f>'6.1'!A23</f>
        <v>III. čtvrtletí</v>
      </c>
      <c r="B19" s="940">
        <f>SUM(B11:B13)</f>
        <v>33.493192139999998</v>
      </c>
      <c r="C19" s="1305">
        <f>SUM(C11:C13)</f>
        <v>100.3197</v>
      </c>
      <c r="D19" s="940">
        <f t="shared" ref="D19:J19" si="6">SUM(D11:D13)</f>
        <v>114.72489999999999</v>
      </c>
      <c r="E19" s="1305">
        <f t="shared" si="6"/>
        <v>36.433</v>
      </c>
      <c r="F19" s="940">
        <f t="shared" si="6"/>
        <v>34.499700000000004</v>
      </c>
      <c r="G19" s="1305">
        <f t="shared" si="6"/>
        <v>124.310339</v>
      </c>
      <c r="H19" s="940">
        <f t="shared" si="6"/>
        <v>57.118799999999993</v>
      </c>
      <c r="I19" s="1305">
        <f t="shared" si="6"/>
        <v>50.034099999999995</v>
      </c>
      <c r="J19" s="940">
        <f t="shared" si="6"/>
        <v>44.0458</v>
      </c>
      <c r="K19" s="1305">
        <f>SUM(K11:K13)</f>
        <v>65.78846561504146</v>
      </c>
      <c r="L19" s="940">
        <f t="shared" ref="L19:R19" si="7">SUM(L11:L13)</f>
        <v>165.754762</v>
      </c>
      <c r="M19" s="1305">
        <f t="shared" si="7"/>
        <v>294.16863499999999</v>
      </c>
      <c r="N19" s="940">
        <f t="shared" si="7"/>
        <v>36.207302869999999</v>
      </c>
      <c r="O19" s="940">
        <f t="shared" si="7"/>
        <v>53.507099999999994</v>
      </c>
      <c r="P19" s="1045">
        <f t="shared" si="7"/>
        <v>1210.4057966250416</v>
      </c>
      <c r="Q19" s="1003">
        <f t="shared" si="7"/>
        <v>21.062812624220005</v>
      </c>
      <c r="R19" s="1003">
        <f t="shared" si="7"/>
        <v>1231.4686092492614</v>
      </c>
      <c r="T19" s="412"/>
      <c r="U19" s="413"/>
      <c r="V19" s="13"/>
      <c r="W19" s="13"/>
      <c r="X19" s="13"/>
      <c r="Y19" s="13"/>
      <c r="Z19" s="13"/>
      <c r="AA19" s="13"/>
      <c r="AB19" s="13"/>
    </row>
    <row r="20" spans="1:33" ht="12" customHeight="1">
      <c r="A20" s="418" t="str">
        <f>'6.1'!A24</f>
        <v>IV. čtvrtletí</v>
      </c>
      <c r="B20" s="1055">
        <f>SUM(B14:B16)</f>
        <v>93.338850550000004</v>
      </c>
      <c r="C20" s="1306">
        <f>SUM(C14:C16)</f>
        <v>370.2251</v>
      </c>
      <c r="D20" s="1043">
        <f t="shared" ref="D20:J20" si="8">SUM(D14:D16)</f>
        <v>206.3939</v>
      </c>
      <c r="E20" s="1306">
        <f t="shared" si="8"/>
        <v>111.4025</v>
      </c>
      <c r="F20" s="1043">
        <f t="shared" si="8"/>
        <v>104.56119999999999</v>
      </c>
      <c r="G20" s="1306">
        <f t="shared" si="8"/>
        <v>275.69078000000002</v>
      </c>
      <c r="H20" s="1043">
        <f t="shared" si="8"/>
        <v>156.6369</v>
      </c>
      <c r="I20" s="1306">
        <f t="shared" si="8"/>
        <v>120.7912</v>
      </c>
      <c r="J20" s="1043">
        <f t="shared" si="8"/>
        <v>119.54520000000001</v>
      </c>
      <c r="K20" s="1306">
        <f>SUM(K14:K16)</f>
        <v>285.15546596327664</v>
      </c>
      <c r="L20" s="1043">
        <f t="shared" ref="L20:R20" si="9">SUM(L14:L16)</f>
        <v>368.36686799999995</v>
      </c>
      <c r="M20" s="1306">
        <f t="shared" si="9"/>
        <v>381.36738999999994</v>
      </c>
      <c r="N20" s="1043">
        <f t="shared" si="9"/>
        <v>108.37302745</v>
      </c>
      <c r="O20" s="1055">
        <f t="shared" si="9"/>
        <v>138.36439999999999</v>
      </c>
      <c r="P20" s="1044">
        <f t="shared" si="9"/>
        <v>2840.2127819632765</v>
      </c>
      <c r="Q20" s="992">
        <f t="shared" si="9"/>
        <v>40.318928379420896</v>
      </c>
      <c r="R20" s="992">
        <f t="shared" si="9"/>
        <v>2880.5317103426974</v>
      </c>
      <c r="T20" s="412"/>
      <c r="U20" s="413"/>
    </row>
    <row r="21" spans="1:33" ht="12" customHeight="1">
      <c r="A21" s="406" t="str">
        <f>'6.1'!A25</f>
        <v>I. pololetí</v>
      </c>
      <c r="B21" s="940">
        <f>SUM(B5:B10)</f>
        <v>150.03490434000003</v>
      </c>
      <c r="C21" s="1304">
        <f>SUM(C5:C10)</f>
        <v>566.23360000000014</v>
      </c>
      <c r="D21" s="940">
        <f t="shared" ref="D21:J21" si="10">SUM(D5:D10)</f>
        <v>117.47340000000001</v>
      </c>
      <c r="E21" s="1304">
        <f t="shared" si="10"/>
        <v>180.4571</v>
      </c>
      <c r="F21" s="940">
        <f t="shared" si="10"/>
        <v>175.70560000000003</v>
      </c>
      <c r="G21" s="1304">
        <f t="shared" si="10"/>
        <v>481.16296900000003</v>
      </c>
      <c r="H21" s="940">
        <f t="shared" si="10"/>
        <v>251.40210000000005</v>
      </c>
      <c r="I21" s="1304">
        <f t="shared" si="10"/>
        <v>200.22370000000001</v>
      </c>
      <c r="J21" s="940">
        <f t="shared" si="10"/>
        <v>198.74720000000002</v>
      </c>
      <c r="K21" s="1304">
        <f>SUM(K5:K10)</f>
        <v>456.14639737297398</v>
      </c>
      <c r="L21" s="940">
        <f t="shared" ref="L21:R21" si="11">SUM(L5:L10)</f>
        <v>564.129864</v>
      </c>
      <c r="M21" s="1304">
        <f t="shared" si="11"/>
        <v>752.95382200000006</v>
      </c>
      <c r="N21" s="940">
        <f t="shared" si="11"/>
        <v>177.10115066</v>
      </c>
      <c r="O21" s="940">
        <f t="shared" si="11"/>
        <v>229.60019999999997</v>
      </c>
      <c r="P21" s="1042">
        <f t="shared" si="11"/>
        <v>4501.3720073729737</v>
      </c>
      <c r="Q21" s="985">
        <f t="shared" si="11"/>
        <v>80.846846256146208</v>
      </c>
      <c r="R21" s="985">
        <f t="shared" si="11"/>
        <v>4582.2188536291205</v>
      </c>
      <c r="T21" s="412"/>
      <c r="U21" s="413"/>
    </row>
    <row r="22" spans="1:33" ht="12" customHeight="1">
      <c r="A22" s="1310" t="str">
        <f>'6.1'!A26</f>
        <v>II. pololetí</v>
      </c>
      <c r="B22" s="1311">
        <f>SUM(B11:B16)</f>
        <v>126.83204269000001</v>
      </c>
      <c r="C22" s="1312">
        <f>SUM(C11:C16)</f>
        <v>470.54480000000001</v>
      </c>
      <c r="D22" s="1311">
        <f t="shared" ref="D22:J22" si="12">SUM(D11:D16)</f>
        <v>321.11879999999996</v>
      </c>
      <c r="E22" s="1312">
        <f t="shared" si="12"/>
        <v>147.8355</v>
      </c>
      <c r="F22" s="1311">
        <f t="shared" si="12"/>
        <v>139.0609</v>
      </c>
      <c r="G22" s="1312">
        <f t="shared" si="12"/>
        <v>400.00111900000002</v>
      </c>
      <c r="H22" s="1311">
        <f t="shared" si="12"/>
        <v>213.75570000000002</v>
      </c>
      <c r="I22" s="1312">
        <f t="shared" si="12"/>
        <v>170.82530000000003</v>
      </c>
      <c r="J22" s="1311">
        <f t="shared" si="12"/>
        <v>163.59100000000001</v>
      </c>
      <c r="K22" s="1312">
        <f>SUM(K11:K16)</f>
        <v>350.94393157831809</v>
      </c>
      <c r="L22" s="1311">
        <f t="shared" ref="L22:R22" si="13">SUM(L11:L16)</f>
        <v>534.12162999999987</v>
      </c>
      <c r="M22" s="1312">
        <f t="shared" si="13"/>
        <v>675.536025</v>
      </c>
      <c r="N22" s="1311">
        <f t="shared" si="13"/>
        <v>144.58033032</v>
      </c>
      <c r="O22" s="1311">
        <f t="shared" si="13"/>
        <v>191.87149999999997</v>
      </c>
      <c r="P22" s="1313">
        <f t="shared" si="13"/>
        <v>4050.6185785883181</v>
      </c>
      <c r="Q22" s="1314">
        <f t="shared" si="13"/>
        <v>61.381741003640897</v>
      </c>
      <c r="R22" s="1314">
        <f t="shared" si="13"/>
        <v>4112.000319591958</v>
      </c>
      <c r="T22" s="412"/>
      <c r="U22" s="413"/>
    </row>
    <row r="23" spans="1:33" ht="12" customHeight="1">
      <c r="A23" s="278" t="str">
        <f>'6.1'!A27</f>
        <v>rok</v>
      </c>
      <c r="B23" s="279">
        <f>SUM(B5:B16)</f>
        <v>276.86694703000001</v>
      </c>
      <c r="C23" s="280">
        <f>SUM(C5:C16)</f>
        <v>1036.7784000000001</v>
      </c>
      <c r="D23" s="281">
        <f t="shared" ref="D23:J23" si="14">SUM(D5:D16)</f>
        <v>438.59219999999993</v>
      </c>
      <c r="E23" s="280">
        <f t="shared" si="14"/>
        <v>328.29259999999999</v>
      </c>
      <c r="F23" s="281">
        <f t="shared" si="14"/>
        <v>314.76650000000006</v>
      </c>
      <c r="G23" s="280">
        <f t="shared" si="14"/>
        <v>881.16408799999999</v>
      </c>
      <c r="H23" s="281">
        <f t="shared" si="14"/>
        <v>465.15780000000001</v>
      </c>
      <c r="I23" s="280">
        <f t="shared" si="14"/>
        <v>371.04899999999998</v>
      </c>
      <c r="J23" s="281">
        <f t="shared" si="14"/>
        <v>362.33820000000003</v>
      </c>
      <c r="K23" s="280">
        <f>SUM(K5:K16)</f>
        <v>807.09032895129201</v>
      </c>
      <c r="L23" s="281">
        <f t="shared" ref="L23:R23" si="15">SUM(L5:L16)</f>
        <v>1098.2514939999999</v>
      </c>
      <c r="M23" s="280">
        <f t="shared" si="15"/>
        <v>1428.4898469999998</v>
      </c>
      <c r="N23" s="281">
        <f t="shared" si="15"/>
        <v>321.68148098</v>
      </c>
      <c r="O23" s="279">
        <f t="shared" si="15"/>
        <v>421.4717</v>
      </c>
      <c r="P23" s="282">
        <f t="shared" si="15"/>
        <v>8551.9905859612918</v>
      </c>
      <c r="Q23" s="283">
        <f t="shared" si="15"/>
        <v>142.2285872597871</v>
      </c>
      <c r="R23" s="283">
        <f t="shared" si="15"/>
        <v>8694.2191732210777</v>
      </c>
      <c r="T23" s="412"/>
      <c r="U23" s="413"/>
    </row>
    <row r="24" spans="1:33" ht="11.1" customHeight="1">
      <c r="A24" s="980"/>
      <c r="B24" s="980"/>
      <c r="C24" s="980"/>
      <c r="D24" s="980"/>
      <c r="E24" s="980"/>
      <c r="F24" s="980"/>
      <c r="G24" s="980"/>
      <c r="H24" s="980"/>
      <c r="I24" s="980"/>
      <c r="J24" s="980"/>
      <c r="K24" s="980"/>
      <c r="L24" s="980"/>
      <c r="M24" s="980"/>
      <c r="N24" s="980"/>
      <c r="O24" s="980"/>
      <c r="P24" s="980"/>
      <c r="Q24" s="980"/>
      <c r="R24" s="980"/>
    </row>
    <row r="25" spans="1:33" ht="15" customHeight="1">
      <c r="A25" s="1922" t="s">
        <v>424</v>
      </c>
      <c r="B25" s="1923"/>
      <c r="C25" s="1923"/>
      <c r="D25" s="1923"/>
      <c r="E25" s="1923"/>
      <c r="F25" s="1923"/>
      <c r="G25" s="1923"/>
      <c r="H25" s="1923"/>
      <c r="I25" s="1923"/>
      <c r="J25" s="1923"/>
      <c r="K25" s="1923"/>
      <c r="L25" s="1923"/>
      <c r="M25" s="1923"/>
      <c r="N25" s="1923"/>
      <c r="O25" s="1923"/>
      <c r="P25" s="1923"/>
      <c r="Q25" s="1923"/>
      <c r="R25" s="1924"/>
    </row>
    <row r="26" spans="1:33" s="695" customFormat="1" ht="3.75" customHeight="1">
      <c r="A26" s="274"/>
      <c r="B26" s="275" t="str">
        <f>B4</f>
        <v xml:space="preserve"> Jihočeský</v>
      </c>
      <c r="C26" s="275" t="str">
        <f t="shared" ref="C26:O26" si="16">C4</f>
        <v xml:space="preserve"> Jihomoravský</v>
      </c>
      <c r="D26" s="275" t="str">
        <f t="shared" si="16"/>
        <v xml:space="preserve"> Karlovarský</v>
      </c>
      <c r="E26" s="275" t="str">
        <f t="shared" si="16"/>
        <v xml:space="preserve"> Královéhradecký</v>
      </c>
      <c r="F26" s="275" t="str">
        <f t="shared" si="16"/>
        <v xml:space="preserve"> Liberecký</v>
      </c>
      <c r="G26" s="275" t="str">
        <f t="shared" si="16"/>
        <v xml:space="preserve"> Moravskoslezský</v>
      </c>
      <c r="H26" s="275" t="str">
        <f t="shared" si="16"/>
        <v xml:space="preserve"> Olomoucký</v>
      </c>
      <c r="I26" s="275" t="str">
        <f t="shared" si="16"/>
        <v xml:space="preserve"> Pardubický</v>
      </c>
      <c r="J26" s="275" t="str">
        <f t="shared" si="16"/>
        <v xml:space="preserve"> Plzeňský</v>
      </c>
      <c r="K26" s="275" t="str">
        <f t="shared" si="16"/>
        <v xml:space="preserve"> Hlavní město Praha</v>
      </c>
      <c r="L26" s="275" t="str">
        <f t="shared" si="16"/>
        <v xml:space="preserve"> Středočeský</v>
      </c>
      <c r="M26" s="275" t="str">
        <f t="shared" si="16"/>
        <v xml:space="preserve"> Ústecký</v>
      </c>
      <c r="N26" s="275" t="str">
        <f t="shared" si="16"/>
        <v xml:space="preserve"> Vysočina</v>
      </c>
      <c r="O26" s="275" t="str">
        <f t="shared" si="16"/>
        <v xml:space="preserve"> Zlínský</v>
      </c>
      <c r="P26" s="275"/>
      <c r="Q26" s="275"/>
      <c r="R26" s="276"/>
    </row>
    <row r="27" spans="1:33" ht="12" customHeight="1">
      <c r="A27" s="406">
        <v>2011</v>
      </c>
      <c r="B27" s="940">
        <v>266.65683509880415</v>
      </c>
      <c r="C27" s="1304">
        <v>1110.0808350988043</v>
      </c>
      <c r="D27" s="1050">
        <v>227.27683509880418</v>
      </c>
      <c r="E27" s="1052">
        <v>330.93283509880416</v>
      </c>
      <c r="F27" s="1050">
        <v>344.76783509880414</v>
      </c>
      <c r="G27" s="1052">
        <v>956.01683509880422</v>
      </c>
      <c r="H27" s="1050">
        <v>471.46983509880414</v>
      </c>
      <c r="I27" s="1052">
        <v>379.41883509880415</v>
      </c>
      <c r="J27" s="1050">
        <v>393.45583509880413</v>
      </c>
      <c r="K27" s="1304">
        <v>927.42183509880419</v>
      </c>
      <c r="L27" s="940">
        <v>945.24983509880417</v>
      </c>
      <c r="M27" s="1052">
        <v>753.13683509880423</v>
      </c>
      <c r="N27" s="1050">
        <v>375.92183509880414</v>
      </c>
      <c r="O27" s="1050">
        <v>449.35683509880414</v>
      </c>
      <c r="P27" s="1197">
        <v>7931.163691383259</v>
      </c>
      <c r="Q27" s="1307">
        <v>154.63630861674156</v>
      </c>
      <c r="R27" s="1307">
        <v>8085.8</v>
      </c>
      <c r="T27" s="1315"/>
      <c r="U27" s="1315"/>
      <c r="V27" s="1315"/>
      <c r="W27" s="1315"/>
      <c r="X27" s="1315"/>
      <c r="Y27" s="1315"/>
      <c r="Z27" s="1315"/>
      <c r="AA27" s="1315"/>
      <c r="AB27" s="1315"/>
      <c r="AC27" s="1315"/>
      <c r="AD27" s="1315"/>
      <c r="AE27" s="1315"/>
      <c r="AF27" s="1315"/>
      <c r="AG27" s="1315"/>
    </row>
    <row r="28" spans="1:33" ht="12" customHeight="1">
      <c r="A28" s="418">
        <v>2012</v>
      </c>
      <c r="B28" s="1055">
        <v>266.97294206215321</v>
      </c>
      <c r="C28" s="1058">
        <v>1110.3409420621533</v>
      </c>
      <c r="D28" s="1200">
        <v>231.03194206215321</v>
      </c>
      <c r="E28" s="1058">
        <v>338.0239420621532</v>
      </c>
      <c r="F28" s="1200">
        <v>348.58294206215317</v>
      </c>
      <c r="G28" s="1058">
        <v>938.42694206215322</v>
      </c>
      <c r="H28" s="1200">
        <v>462.20494206215318</v>
      </c>
      <c r="I28" s="1058">
        <v>382.95294206215317</v>
      </c>
      <c r="J28" s="1200">
        <v>389.33294206215317</v>
      </c>
      <c r="K28" s="1306">
        <v>948.46294206215327</v>
      </c>
      <c r="L28" s="1200">
        <v>985.04694206215322</v>
      </c>
      <c r="M28" s="1058">
        <v>777.95894206215326</v>
      </c>
      <c r="N28" s="1200">
        <v>383.4539420621532</v>
      </c>
      <c r="O28" s="1056">
        <v>447.02594206215321</v>
      </c>
      <c r="P28" s="1199">
        <v>8009.819188870144</v>
      </c>
      <c r="Q28" s="1308">
        <v>148.4058161801789</v>
      </c>
      <c r="R28" s="1308">
        <v>8158.2250050503235</v>
      </c>
      <c r="T28" s="1315"/>
      <c r="U28" s="1315"/>
      <c r="V28" s="1315"/>
      <c r="W28" s="1315"/>
      <c r="X28" s="1315"/>
      <c r="Y28" s="1315"/>
      <c r="Z28" s="1315"/>
      <c r="AA28" s="1315"/>
      <c r="AB28" s="1315"/>
      <c r="AC28" s="1315"/>
      <c r="AD28" s="1315"/>
      <c r="AE28" s="1315"/>
      <c r="AF28" s="1315"/>
      <c r="AG28" s="1315"/>
    </row>
    <row r="29" spans="1:33" ht="12" customHeight="1">
      <c r="A29" s="406">
        <v>2013</v>
      </c>
      <c r="B29" s="940">
        <v>267.00997620683597</v>
      </c>
      <c r="C29" s="1052">
        <v>1122.6489762068361</v>
      </c>
      <c r="D29" s="1050">
        <v>223.63997620683602</v>
      </c>
      <c r="E29" s="1052">
        <v>332.145976206836</v>
      </c>
      <c r="F29" s="1050">
        <v>357.82997620683602</v>
      </c>
      <c r="G29" s="1052">
        <v>911.33697620683608</v>
      </c>
      <c r="H29" s="1050">
        <v>458.27197620683597</v>
      </c>
      <c r="I29" s="1052">
        <v>357.22597620683598</v>
      </c>
      <c r="J29" s="1050">
        <v>384.71397620683598</v>
      </c>
      <c r="K29" s="1304">
        <v>968.41997620683605</v>
      </c>
      <c r="L29" s="1050">
        <v>1026.8499762068361</v>
      </c>
      <c r="M29" s="1052">
        <v>881.43897620683606</v>
      </c>
      <c r="N29" s="1050">
        <v>382.48097620683598</v>
      </c>
      <c r="O29" s="1050">
        <v>450.43497620683598</v>
      </c>
      <c r="P29" s="1197">
        <v>8124.4486668957034</v>
      </c>
      <c r="Q29" s="1307">
        <v>152.64574787374585</v>
      </c>
      <c r="R29" s="1307">
        <v>8277.0944147694499</v>
      </c>
      <c r="T29" s="1315"/>
      <c r="U29" s="1315"/>
      <c r="V29" s="1315"/>
      <c r="W29" s="1315"/>
      <c r="X29" s="1315"/>
      <c r="Y29" s="1315"/>
      <c r="Z29" s="1315"/>
      <c r="AA29" s="1315"/>
      <c r="AB29" s="1315"/>
      <c r="AC29" s="1315"/>
      <c r="AD29" s="1315"/>
      <c r="AE29" s="1315"/>
      <c r="AF29" s="1315"/>
      <c r="AG29" s="1315"/>
    </row>
    <row r="30" spans="1:33" ht="12" customHeight="1">
      <c r="A30" s="418">
        <v>2014</v>
      </c>
      <c r="B30" s="1055">
        <v>237.60887250261194</v>
      </c>
      <c r="C30" s="1058">
        <v>953.537872502612</v>
      </c>
      <c r="D30" s="1200">
        <v>195.81287250261195</v>
      </c>
      <c r="E30" s="1058">
        <v>295.30887250261196</v>
      </c>
      <c r="F30" s="1200">
        <v>301.83087250261195</v>
      </c>
      <c r="G30" s="1058">
        <v>826.92887250261197</v>
      </c>
      <c r="H30" s="1200">
        <v>406.33187250261193</v>
      </c>
      <c r="I30" s="1058">
        <v>314.46887250261193</v>
      </c>
      <c r="J30" s="1200">
        <v>343.03387250261193</v>
      </c>
      <c r="K30" s="1306">
        <v>796.96987250261191</v>
      </c>
      <c r="L30" s="1200">
        <v>933.27687250261192</v>
      </c>
      <c r="M30" s="1058">
        <v>785.80087250261192</v>
      </c>
      <c r="N30" s="1200">
        <v>328.19187250261194</v>
      </c>
      <c r="O30" s="1056">
        <v>384.00487250261193</v>
      </c>
      <c r="P30" s="1199">
        <v>7103.1072150365662</v>
      </c>
      <c r="Q30" s="1308">
        <v>177.3125345628485</v>
      </c>
      <c r="R30" s="1308">
        <v>7280.4197495994158</v>
      </c>
      <c r="T30" s="1315"/>
      <c r="U30" s="1315"/>
      <c r="V30" s="1315"/>
      <c r="W30" s="1315"/>
      <c r="X30" s="1315"/>
      <c r="Y30" s="1315"/>
      <c r="Z30" s="1315"/>
      <c r="AA30" s="1315"/>
      <c r="AB30" s="1315"/>
      <c r="AC30" s="1315"/>
      <c r="AD30" s="1315"/>
      <c r="AE30" s="1315"/>
      <c r="AF30" s="1315"/>
      <c r="AG30" s="1315"/>
    </row>
    <row r="31" spans="1:33" ht="12" customHeight="1">
      <c r="A31" s="406">
        <v>2015</v>
      </c>
      <c r="B31" s="940">
        <v>256.49098662569412</v>
      </c>
      <c r="C31" s="1052">
        <v>1034.957986625694</v>
      </c>
      <c r="D31" s="1050">
        <v>206.74598662569414</v>
      </c>
      <c r="E31" s="1052">
        <v>303.66698662569416</v>
      </c>
      <c r="F31" s="1050">
        <v>321.82698662569413</v>
      </c>
      <c r="G31" s="1052">
        <v>868.28898662569406</v>
      </c>
      <c r="H31" s="1050">
        <v>424.93598662569417</v>
      </c>
      <c r="I31" s="1052">
        <v>353.57898662569414</v>
      </c>
      <c r="J31" s="1050">
        <v>358.32698662569413</v>
      </c>
      <c r="K31" s="1304">
        <v>820.34098662569409</v>
      </c>
      <c r="L31" s="1050">
        <v>963.11898662569411</v>
      </c>
      <c r="M31" s="1052">
        <v>860.11298662569413</v>
      </c>
      <c r="N31" s="1050">
        <v>329.97098662569414</v>
      </c>
      <c r="O31" s="1050">
        <v>389.24398662569416</v>
      </c>
      <c r="P31" s="1197">
        <v>7491.6078127597184</v>
      </c>
      <c r="Q31" s="1307">
        <v>115.95682018521987</v>
      </c>
      <c r="R31" s="1307">
        <v>7607.5646329449382</v>
      </c>
      <c r="T31" s="1315"/>
      <c r="U31" s="1315"/>
      <c r="V31" s="1315"/>
      <c r="W31" s="1315"/>
      <c r="X31" s="1315"/>
      <c r="Y31" s="1315"/>
      <c r="Z31" s="1315"/>
      <c r="AA31" s="1315"/>
      <c r="AB31" s="1315"/>
      <c r="AC31" s="1315"/>
      <c r="AD31" s="1315"/>
      <c r="AE31" s="1315"/>
      <c r="AF31" s="1315"/>
      <c r="AG31" s="1315"/>
    </row>
    <row r="32" spans="1:33" ht="12" customHeight="1">
      <c r="A32" s="418">
        <v>2016</v>
      </c>
      <c r="B32" s="1055">
        <v>274.84591988778703</v>
      </c>
      <c r="C32" s="1058">
        <v>1087.0979198877869</v>
      </c>
      <c r="D32" s="1200">
        <v>218.59291988778699</v>
      </c>
      <c r="E32" s="1058">
        <v>325.844919887787</v>
      </c>
      <c r="F32" s="1200">
        <v>340.25691988778703</v>
      </c>
      <c r="G32" s="1058">
        <v>915.82291988778695</v>
      </c>
      <c r="H32" s="1200">
        <v>458.87691988778704</v>
      </c>
      <c r="I32" s="1058">
        <v>368.89491988778701</v>
      </c>
      <c r="J32" s="1200">
        <v>379.67791988778703</v>
      </c>
      <c r="K32" s="1306">
        <v>886.344919887787</v>
      </c>
      <c r="L32" s="1200">
        <v>1035.4359198877869</v>
      </c>
      <c r="M32" s="1058">
        <v>1098.317919887787</v>
      </c>
      <c r="N32" s="1200">
        <v>348.844919887787</v>
      </c>
      <c r="O32" s="1056">
        <v>420.15791988778705</v>
      </c>
      <c r="P32" s="1199">
        <v>8159.0128784290182</v>
      </c>
      <c r="Q32" s="1308">
        <v>96.121355104837562</v>
      </c>
      <c r="R32" s="1308">
        <v>8255.1342335338559</v>
      </c>
      <c r="T32" s="1315"/>
      <c r="U32" s="1315"/>
      <c r="V32" s="1315"/>
      <c r="W32" s="1315"/>
      <c r="X32" s="1315"/>
      <c r="Y32" s="1315"/>
      <c r="Z32" s="1315"/>
      <c r="AA32" s="1315"/>
      <c r="AB32" s="1315"/>
      <c r="AC32" s="1315"/>
      <c r="AD32" s="1315"/>
      <c r="AE32" s="1315"/>
      <c r="AF32" s="1315"/>
      <c r="AG32" s="1315"/>
    </row>
    <row r="33" spans="1:33" ht="12" customHeight="1">
      <c r="A33" s="406">
        <v>2017</v>
      </c>
      <c r="B33" s="940">
        <v>279.91385512014267</v>
      </c>
      <c r="C33" s="1052">
        <v>1125.2696786804322</v>
      </c>
      <c r="D33" s="1050">
        <v>222.10284642420908</v>
      </c>
      <c r="E33" s="1052">
        <v>351.06345530495935</v>
      </c>
      <c r="F33" s="1050">
        <v>349.5550017662523</v>
      </c>
      <c r="G33" s="1052">
        <v>910.98990233157679</v>
      </c>
      <c r="H33" s="1050">
        <v>479.90002294161627</v>
      </c>
      <c r="I33" s="1052">
        <v>397.83733143096401</v>
      </c>
      <c r="J33" s="1050">
        <v>392.60095842059661</v>
      </c>
      <c r="K33" s="1304">
        <v>912.22504782138594</v>
      </c>
      <c r="L33" s="1050">
        <v>1077.7049398817649</v>
      </c>
      <c r="M33" s="1052">
        <v>1131.9939891683503</v>
      </c>
      <c r="N33" s="1050">
        <v>355.36641062466811</v>
      </c>
      <c r="O33" s="1050">
        <v>433.05959417613718</v>
      </c>
      <c r="P33" s="1197">
        <v>8419.5830340930552</v>
      </c>
      <c r="Q33" s="1307">
        <v>107.89971932586282</v>
      </c>
      <c r="R33" s="1307">
        <v>8527.4827534189189</v>
      </c>
      <c r="T33" s="1315"/>
      <c r="U33" s="1315"/>
      <c r="V33" s="1315"/>
      <c r="W33" s="1315"/>
      <c r="X33" s="1315"/>
      <c r="Y33" s="1315"/>
      <c r="Z33" s="1315"/>
      <c r="AA33" s="1315"/>
      <c r="AB33" s="1315"/>
      <c r="AC33" s="1315"/>
      <c r="AD33" s="1315"/>
      <c r="AE33" s="1315"/>
      <c r="AF33" s="1315"/>
      <c r="AG33" s="1315"/>
    </row>
    <row r="34" spans="1:33" ht="12" customHeight="1">
      <c r="A34" s="418">
        <v>2018</v>
      </c>
      <c r="B34" s="1055">
        <v>271.61604691470001</v>
      </c>
      <c r="C34" s="1058">
        <v>1058.7058999999999</v>
      </c>
      <c r="D34" s="1200">
        <v>213.16339999999997</v>
      </c>
      <c r="E34" s="1058">
        <v>342.08510000000001</v>
      </c>
      <c r="F34" s="1200">
        <v>327.18510000000003</v>
      </c>
      <c r="G34" s="1058">
        <v>878.00213199999996</v>
      </c>
      <c r="H34" s="1200">
        <v>457.59429999999998</v>
      </c>
      <c r="I34" s="1058">
        <v>374.92409999999995</v>
      </c>
      <c r="J34" s="1200">
        <v>363.91340000000002</v>
      </c>
      <c r="K34" s="1306">
        <v>852.04543613082001</v>
      </c>
      <c r="L34" s="1200">
        <v>1040.3693189999999</v>
      </c>
      <c r="M34" s="1058">
        <v>1118.2678109999999</v>
      </c>
      <c r="N34" s="1200">
        <v>334.54324700939998</v>
      </c>
      <c r="O34" s="1056">
        <v>418.35169999999999</v>
      </c>
      <c r="P34" s="1199">
        <v>8050.7669920549206</v>
      </c>
      <c r="Q34" s="1308">
        <v>131.96193493334775</v>
      </c>
      <c r="R34" s="1308">
        <v>8182.7289269882685</v>
      </c>
      <c r="T34" s="1315"/>
      <c r="U34" s="1315"/>
      <c r="V34" s="1315"/>
      <c r="W34" s="1315"/>
      <c r="X34" s="1315"/>
      <c r="Y34" s="1315"/>
      <c r="Z34" s="1315"/>
      <c r="AA34" s="1315"/>
      <c r="AB34" s="1315"/>
      <c r="AC34" s="1315"/>
      <c r="AD34" s="1315"/>
      <c r="AE34" s="1315"/>
      <c r="AF34" s="1315"/>
      <c r="AG34" s="1315"/>
    </row>
    <row r="35" spans="1:33" ht="12" customHeight="1">
      <c r="A35" s="406">
        <v>2019</v>
      </c>
      <c r="B35" s="940">
        <v>274.70492934000004</v>
      </c>
      <c r="C35" s="1052">
        <v>1042.2495999999999</v>
      </c>
      <c r="D35" s="1050">
        <v>215.12650000000002</v>
      </c>
      <c r="E35" s="1052">
        <v>338.59829999999994</v>
      </c>
      <c r="F35" s="1050">
        <v>329.52159999999998</v>
      </c>
      <c r="G35" s="1052">
        <v>891.75132800000017</v>
      </c>
      <c r="H35" s="1050">
        <v>457.46559999999999</v>
      </c>
      <c r="I35" s="1052">
        <v>378.93210000000005</v>
      </c>
      <c r="J35" s="1050">
        <v>362.40809999999999</v>
      </c>
      <c r="K35" s="1304">
        <v>841.36364172643027</v>
      </c>
      <c r="L35" s="1050">
        <v>1047.326669</v>
      </c>
      <c r="M35" s="1052">
        <v>1498.4947110000001</v>
      </c>
      <c r="N35" s="1050">
        <v>325.12548562000001</v>
      </c>
      <c r="O35" s="1050">
        <v>410.33750000000003</v>
      </c>
      <c r="P35" s="1197">
        <v>8413.4060646864309</v>
      </c>
      <c r="Q35" s="1307">
        <v>151.22340892275878</v>
      </c>
      <c r="R35" s="1307">
        <v>8564.6294736091895</v>
      </c>
      <c r="T35" s="1315"/>
      <c r="U35" s="1315"/>
      <c r="V35" s="1315"/>
      <c r="W35" s="1315"/>
      <c r="X35" s="1315"/>
      <c r="Y35" s="1315"/>
      <c r="Z35" s="1315"/>
      <c r="AA35" s="1315"/>
      <c r="AB35" s="1315"/>
      <c r="AC35" s="1315"/>
      <c r="AD35" s="1315"/>
      <c r="AE35" s="1315"/>
      <c r="AF35" s="1315"/>
      <c r="AG35" s="1315"/>
    </row>
    <row r="36" spans="1:33" ht="12" customHeight="1">
      <c r="A36" s="418">
        <v>2020</v>
      </c>
      <c r="B36" s="1055">
        <f>B23</f>
        <v>276.86694703000001</v>
      </c>
      <c r="C36" s="1306">
        <f t="shared" ref="C36:O36" si="17">C23</f>
        <v>1036.7784000000001</v>
      </c>
      <c r="D36" s="1043">
        <f t="shared" si="17"/>
        <v>438.59219999999993</v>
      </c>
      <c r="E36" s="1306">
        <f t="shared" si="17"/>
        <v>328.29259999999999</v>
      </c>
      <c r="F36" s="1043">
        <f t="shared" si="17"/>
        <v>314.76650000000006</v>
      </c>
      <c r="G36" s="1306">
        <f t="shared" si="17"/>
        <v>881.16408799999999</v>
      </c>
      <c r="H36" s="1043">
        <f t="shared" si="17"/>
        <v>465.15780000000001</v>
      </c>
      <c r="I36" s="1306">
        <f t="shared" si="17"/>
        <v>371.04899999999998</v>
      </c>
      <c r="J36" s="1043">
        <f t="shared" si="17"/>
        <v>362.33820000000003</v>
      </c>
      <c r="K36" s="1306">
        <f t="shared" si="17"/>
        <v>807.09032895129201</v>
      </c>
      <c r="L36" s="1043">
        <f t="shared" si="17"/>
        <v>1098.2514939999999</v>
      </c>
      <c r="M36" s="1306">
        <f t="shared" si="17"/>
        <v>1428.4898469999998</v>
      </c>
      <c r="N36" s="1043">
        <f t="shared" si="17"/>
        <v>321.68148098</v>
      </c>
      <c r="O36" s="1055">
        <f t="shared" si="17"/>
        <v>421.4717</v>
      </c>
      <c r="P36" s="1199">
        <f t="shared" ref="P36" si="18">SUM(B36:O36)</f>
        <v>8551.9905859612918</v>
      </c>
      <c r="Q36" s="1308">
        <f>Q23</f>
        <v>142.2285872597871</v>
      </c>
      <c r="R36" s="1308">
        <f>P36+Q36</f>
        <v>8694.2191732210795</v>
      </c>
      <c r="T36" s="1315"/>
      <c r="U36" s="1315"/>
      <c r="V36" s="1315"/>
      <c r="W36" s="1315"/>
      <c r="X36" s="1315"/>
      <c r="Y36" s="1315"/>
      <c r="Z36" s="1315"/>
      <c r="AA36" s="1315"/>
      <c r="AB36" s="1315"/>
      <c r="AC36" s="1315"/>
      <c r="AD36" s="1315"/>
      <c r="AE36" s="1315"/>
      <c r="AF36" s="1315"/>
      <c r="AG36" s="1315"/>
    </row>
    <row r="37" spans="1:33" ht="11.1" customHeight="1">
      <c r="A37" s="569"/>
      <c r="B37" s="940"/>
      <c r="C37" s="1050"/>
      <c r="D37" s="1050"/>
      <c r="E37" s="1050"/>
      <c r="F37" s="1050"/>
      <c r="G37" s="1050"/>
      <c r="H37" s="1050"/>
      <c r="I37" s="1050"/>
      <c r="J37" s="1050"/>
      <c r="K37" s="940"/>
      <c r="L37" s="1050"/>
      <c r="M37" s="1050"/>
      <c r="N37" s="1050"/>
      <c r="O37" s="1050"/>
      <c r="P37" s="1050"/>
      <c r="Q37" s="1050"/>
      <c r="R37" s="1050"/>
      <c r="T37" s="1315"/>
      <c r="U37" s="1315"/>
      <c r="V37" s="1315"/>
      <c r="W37" s="1315"/>
      <c r="X37" s="1315"/>
      <c r="Y37" s="1315"/>
      <c r="Z37" s="1315"/>
      <c r="AA37" s="1315"/>
      <c r="AB37" s="1315"/>
      <c r="AC37" s="1315"/>
      <c r="AD37" s="1315"/>
      <c r="AE37" s="1315"/>
      <c r="AF37" s="1315"/>
      <c r="AG37" s="1315"/>
    </row>
    <row r="38" spans="1:33" ht="11.1" customHeight="1">
      <c r="A38" s="569"/>
      <c r="B38" s="1920" t="s">
        <v>425</v>
      </c>
      <c r="C38" s="1920"/>
      <c r="D38" s="1920"/>
      <c r="E38" s="1920"/>
      <c r="F38" s="1920"/>
      <c r="G38" s="1920"/>
      <c r="H38" s="1920"/>
      <c r="I38" s="1920"/>
      <c r="J38" s="1920"/>
      <c r="K38" s="1920"/>
      <c r="L38" s="1920"/>
      <c r="M38" s="1920"/>
      <c r="N38" s="1920"/>
      <c r="O38" s="1920"/>
      <c r="P38" s="1920"/>
      <c r="Q38" s="1920"/>
      <c r="R38" s="1920"/>
      <c r="T38" s="1315"/>
      <c r="U38" s="1315"/>
      <c r="V38" s="1315"/>
      <c r="W38" s="1315"/>
      <c r="X38" s="1315"/>
      <c r="Y38" s="1315"/>
      <c r="Z38" s="1315"/>
      <c r="AA38" s="1315"/>
      <c r="AB38" s="1315"/>
      <c r="AC38" s="1315"/>
      <c r="AD38" s="1315"/>
      <c r="AE38" s="1315"/>
      <c r="AF38" s="1315"/>
      <c r="AG38" s="1315"/>
    </row>
    <row r="39" spans="1:33" ht="15" customHeight="1">
      <c r="A39" s="569"/>
      <c r="B39" s="1920"/>
      <c r="C39" s="1920"/>
      <c r="D39" s="1920"/>
      <c r="E39" s="1920"/>
      <c r="F39" s="1920"/>
      <c r="G39" s="1920"/>
      <c r="H39" s="1920"/>
      <c r="I39" s="1920"/>
      <c r="J39" s="1920"/>
      <c r="K39" s="1920"/>
      <c r="L39" s="1920"/>
      <c r="M39" s="1920"/>
      <c r="N39" s="1920"/>
      <c r="O39" s="1920"/>
      <c r="P39" s="1920"/>
      <c r="Q39" s="1920"/>
      <c r="R39" s="1920"/>
    </row>
    <row r="40" spans="1:33" ht="11.1" customHeight="1">
      <c r="A40" s="569"/>
      <c r="B40" s="940"/>
      <c r="C40" s="940"/>
      <c r="D40" s="940"/>
      <c r="E40" s="940"/>
      <c r="F40" s="940"/>
      <c r="G40" s="940"/>
      <c r="H40" s="940"/>
      <c r="I40" s="940"/>
      <c r="J40" s="940"/>
      <c r="K40" s="940"/>
      <c r="L40" s="940"/>
      <c r="M40" s="940"/>
      <c r="N40" s="940"/>
      <c r="O40" s="940"/>
      <c r="P40" s="940"/>
      <c r="Q40" s="940"/>
      <c r="R40" s="940"/>
    </row>
    <row r="41" spans="1:33" ht="11.1" customHeight="1">
      <c r="A41" s="569"/>
      <c r="B41" s="940"/>
      <c r="C41" s="940"/>
      <c r="D41" s="940"/>
      <c r="E41" s="940"/>
      <c r="F41" s="940"/>
      <c r="G41" s="940"/>
      <c r="H41" s="940"/>
      <c r="I41" s="940"/>
      <c r="J41" s="940"/>
      <c r="K41" s="940"/>
      <c r="L41" s="940"/>
      <c r="M41" s="940"/>
      <c r="N41" s="940"/>
      <c r="O41" s="940"/>
      <c r="P41" s="940"/>
      <c r="Q41" s="940"/>
      <c r="R41" s="940"/>
    </row>
    <row r="42" spans="1:33" ht="11.1" customHeight="1">
      <c r="A42" s="569"/>
      <c r="B42" s="940"/>
      <c r="C42" s="940"/>
      <c r="D42" s="940"/>
      <c r="E42" s="940"/>
      <c r="F42" s="940"/>
      <c r="G42" s="940"/>
      <c r="H42" s="940"/>
      <c r="I42" s="940"/>
      <c r="J42" s="940"/>
      <c r="K42" s="940"/>
      <c r="L42" s="940"/>
      <c r="M42" s="940"/>
      <c r="N42" s="940"/>
      <c r="O42" s="940"/>
      <c r="P42" s="940"/>
      <c r="Q42" s="940"/>
      <c r="R42" s="940"/>
    </row>
    <row r="43" spans="1:33" ht="11.1" customHeight="1">
      <c r="A43" s="569"/>
      <c r="B43" s="940"/>
      <c r="C43" s="940"/>
      <c r="D43" s="940"/>
      <c r="E43" s="940"/>
      <c r="F43" s="940"/>
      <c r="G43" s="940"/>
      <c r="H43" s="940"/>
      <c r="I43" s="940"/>
      <c r="J43" s="940"/>
      <c r="K43" s="940"/>
      <c r="L43" s="940"/>
      <c r="M43" s="940"/>
      <c r="N43" s="940"/>
      <c r="O43" s="940"/>
      <c r="P43" s="940"/>
      <c r="Q43" s="940"/>
      <c r="R43" s="940"/>
    </row>
    <row r="44" spans="1:33" ht="11.1" customHeight="1">
      <c r="A44" s="569"/>
      <c r="B44" s="940"/>
      <c r="C44" s="940"/>
      <c r="D44" s="940"/>
      <c r="E44" s="940"/>
      <c r="F44" s="940"/>
      <c r="G44" s="940"/>
      <c r="H44" s="940"/>
      <c r="I44" s="940"/>
      <c r="J44" s="940"/>
      <c r="K44" s="940"/>
      <c r="L44" s="940"/>
      <c r="M44" s="940"/>
      <c r="N44" s="940"/>
      <c r="O44" s="940"/>
      <c r="P44" s="940"/>
      <c r="Q44" s="940"/>
      <c r="R44" s="940"/>
    </row>
    <row r="45" spans="1:33" ht="11.1" customHeight="1">
      <c r="A45" s="569"/>
      <c r="B45" s="940"/>
      <c r="C45" s="940"/>
      <c r="D45" s="940"/>
      <c r="E45" s="940"/>
      <c r="F45" s="940"/>
      <c r="G45" s="940"/>
      <c r="H45" s="940"/>
      <c r="I45" s="940"/>
      <c r="J45" s="940"/>
      <c r="K45" s="940"/>
      <c r="L45" s="940"/>
      <c r="M45" s="940"/>
      <c r="N45" s="940"/>
      <c r="O45" s="940"/>
      <c r="P45" s="940"/>
      <c r="Q45" s="940"/>
      <c r="R45" s="940"/>
    </row>
    <row r="65" spans="1:18" ht="19.5" customHeight="1">
      <c r="A65" s="1682" t="s">
        <v>534</v>
      </c>
      <c r="B65" s="1683"/>
      <c r="C65" s="1683"/>
      <c r="D65" s="1683"/>
      <c r="E65" s="1683"/>
      <c r="F65" s="1683"/>
      <c r="G65" s="1683"/>
      <c r="H65" s="1683"/>
      <c r="I65" s="1683"/>
      <c r="J65" s="1683"/>
      <c r="K65" s="1683"/>
      <c r="L65" s="1683"/>
      <c r="M65" s="1683"/>
      <c r="N65" s="1683"/>
      <c r="O65" s="1683"/>
      <c r="P65" s="1683"/>
      <c r="Q65" s="1683"/>
      <c r="R65" s="1684"/>
    </row>
    <row r="66" spans="1:18" ht="72" customHeight="1">
      <c r="A66" s="277" t="str">
        <f>'6.1'!A8</f>
        <v>Období</v>
      </c>
      <c r="B66" s="272" t="s">
        <v>171</v>
      </c>
      <c r="C66" s="138" t="s">
        <v>172</v>
      </c>
      <c r="D66" s="141" t="s">
        <v>173</v>
      </c>
      <c r="E66" s="138" t="s">
        <v>220</v>
      </c>
      <c r="F66" s="141" t="s">
        <v>174</v>
      </c>
      <c r="G66" s="138" t="s">
        <v>175</v>
      </c>
      <c r="H66" s="141" t="s">
        <v>176</v>
      </c>
      <c r="I66" s="138" t="s">
        <v>177</v>
      </c>
      <c r="J66" s="141" t="s">
        <v>178</v>
      </c>
      <c r="K66" s="138" t="s">
        <v>289</v>
      </c>
      <c r="L66" s="141" t="s">
        <v>180</v>
      </c>
      <c r="M66" s="138" t="s">
        <v>181</v>
      </c>
      <c r="N66" s="141" t="s">
        <v>182</v>
      </c>
      <c r="O66" s="272" t="s">
        <v>183</v>
      </c>
      <c r="P66" s="147" t="s">
        <v>184</v>
      </c>
      <c r="Q66" s="133" t="s">
        <v>288</v>
      </c>
      <c r="R66" s="133" t="s">
        <v>170</v>
      </c>
    </row>
    <row r="67" spans="1:18" ht="12" customHeight="1">
      <c r="A67" s="406" t="str">
        <f>'6.1'!A9</f>
        <v>leden</v>
      </c>
      <c r="B67" s="940">
        <v>424.64931256000006</v>
      </c>
      <c r="C67" s="1304">
        <v>1778.8440229299997</v>
      </c>
      <c r="D67" s="1050">
        <v>318.35736405999995</v>
      </c>
      <c r="E67" s="1052">
        <v>543.57299534000003</v>
      </c>
      <c r="F67" s="1050">
        <v>524.67094914999996</v>
      </c>
      <c r="G67" s="1052">
        <v>1313.1928052100002</v>
      </c>
      <c r="H67" s="1050">
        <v>733.37005391000025</v>
      </c>
      <c r="I67" s="1052">
        <v>571.78030687</v>
      </c>
      <c r="J67" s="1050">
        <v>567.55108626000003</v>
      </c>
      <c r="K67" s="1304">
        <v>1433.6744752399998</v>
      </c>
      <c r="L67" s="940">
        <v>1575.3384152670005</v>
      </c>
      <c r="M67" s="1052">
        <v>1825.3117626800001</v>
      </c>
      <c r="N67" s="1050">
        <v>525.24236111000005</v>
      </c>
      <c r="O67" s="1050">
        <v>661.7717180300001</v>
      </c>
      <c r="P67" s="1197">
        <f>SUM(B67:O67)</f>
        <v>12797.327628617</v>
      </c>
      <c r="Q67" s="1307">
        <v>178.52700508158907</v>
      </c>
      <c r="R67" s="1307">
        <f>SUM(P67:Q67)</f>
        <v>12975.854633698589</v>
      </c>
    </row>
    <row r="68" spans="1:18" ht="12" customHeight="1">
      <c r="A68" s="414" t="str">
        <f>'6.1'!A10</f>
        <v>únor</v>
      </c>
      <c r="B68" s="940">
        <v>337.72014080999998</v>
      </c>
      <c r="C68" s="1068">
        <v>1375.9231065699998</v>
      </c>
      <c r="D68" s="1050">
        <v>264.38317333999998</v>
      </c>
      <c r="E68" s="1068">
        <v>431.31945529000001</v>
      </c>
      <c r="F68" s="1050">
        <v>422.73090457999996</v>
      </c>
      <c r="G68" s="1068">
        <v>1055.5402489500002</v>
      </c>
      <c r="H68" s="1050">
        <v>579.06160311999997</v>
      </c>
      <c r="I68" s="1068">
        <v>456.95747151</v>
      </c>
      <c r="J68" s="1050">
        <v>464.61858950999988</v>
      </c>
      <c r="K68" s="1305">
        <v>1115.3602670299999</v>
      </c>
      <c r="L68" s="1050">
        <v>1252.450447662</v>
      </c>
      <c r="M68" s="1068">
        <v>1540.7722284200001</v>
      </c>
      <c r="N68" s="1050">
        <v>419.06950658000011</v>
      </c>
      <c r="O68" s="1050">
        <v>524.9277630900001</v>
      </c>
      <c r="P68" s="1198">
        <f t="shared" ref="P68:P78" si="19">SUM(B68:O68)</f>
        <v>10240.834906462</v>
      </c>
      <c r="Q68" s="1309">
        <v>163.97075077099998</v>
      </c>
      <c r="R68" s="1309">
        <f t="shared" ref="R68:R78" si="20">SUM(P68:Q68)</f>
        <v>10404.805657232999</v>
      </c>
    </row>
    <row r="69" spans="1:18" ht="12" customHeight="1">
      <c r="A69" s="418" t="str">
        <f>'6.1'!A11</f>
        <v>březen</v>
      </c>
      <c r="B69" s="1055">
        <v>336.16935251000001</v>
      </c>
      <c r="C69" s="1058">
        <v>1275.6874818099998</v>
      </c>
      <c r="D69" s="1200">
        <v>252.17467328999999</v>
      </c>
      <c r="E69" s="1058">
        <v>392.34085375000006</v>
      </c>
      <c r="F69" s="1200">
        <v>395.54529865999984</v>
      </c>
      <c r="G69" s="1058">
        <v>1012.5606422699997</v>
      </c>
      <c r="H69" s="1200">
        <v>545.46798784999999</v>
      </c>
      <c r="I69" s="1058">
        <v>424.67094115999993</v>
      </c>
      <c r="J69" s="1200">
        <v>445.11537797999995</v>
      </c>
      <c r="K69" s="1306">
        <v>1050.72539261202</v>
      </c>
      <c r="L69" s="1200">
        <v>1225.9907522960002</v>
      </c>
      <c r="M69" s="1058">
        <v>1399.0055731799998</v>
      </c>
      <c r="N69" s="1200">
        <v>393.84369148000002</v>
      </c>
      <c r="O69" s="1056">
        <v>491.86720951000012</v>
      </c>
      <c r="P69" s="1199">
        <f t="shared" si="19"/>
        <v>9641.1652283580206</v>
      </c>
      <c r="Q69" s="1308">
        <v>163.37942770399994</v>
      </c>
      <c r="R69" s="1308">
        <f t="shared" si="20"/>
        <v>9804.5446560620203</v>
      </c>
    </row>
    <row r="70" spans="1:18" ht="12" customHeight="1">
      <c r="A70" s="406" t="str">
        <f>'6.1'!A12</f>
        <v>duben</v>
      </c>
      <c r="B70" s="940">
        <v>209.53318440999999</v>
      </c>
      <c r="C70" s="1052">
        <v>732.58240233000004</v>
      </c>
      <c r="D70" s="1050">
        <v>168.83958278999998</v>
      </c>
      <c r="E70" s="1052">
        <v>224.74336313000001</v>
      </c>
      <c r="F70" s="1050">
        <v>222.63825701000002</v>
      </c>
      <c r="G70" s="1052">
        <v>678.09875861000012</v>
      </c>
      <c r="H70" s="1050">
        <v>338.55283009999994</v>
      </c>
      <c r="I70" s="1052">
        <v>275.89452732000001</v>
      </c>
      <c r="J70" s="1050">
        <v>270.85775690999998</v>
      </c>
      <c r="K70" s="1304">
        <v>581.11786046600002</v>
      </c>
      <c r="L70" s="1050">
        <v>805.92341086199997</v>
      </c>
      <c r="M70" s="1052">
        <v>979.64683456000012</v>
      </c>
      <c r="N70" s="1050">
        <v>236.20376584000002</v>
      </c>
      <c r="O70" s="1050">
        <v>292.84688691999992</v>
      </c>
      <c r="P70" s="1197">
        <f t="shared" si="19"/>
        <v>6017.4794212580009</v>
      </c>
      <c r="Q70" s="1307">
        <v>121.81440689900001</v>
      </c>
      <c r="R70" s="1307">
        <f t="shared" si="20"/>
        <v>6139.2938281570005</v>
      </c>
    </row>
    <row r="71" spans="1:18" ht="12" customHeight="1">
      <c r="A71" s="414" t="str">
        <f>'6.1'!A13</f>
        <v>květen</v>
      </c>
      <c r="B71" s="940">
        <v>170.71746171000001</v>
      </c>
      <c r="C71" s="1068">
        <v>533.12488331999998</v>
      </c>
      <c r="D71" s="1050">
        <v>141.78123664000006</v>
      </c>
      <c r="E71" s="1068">
        <v>197.24739175000002</v>
      </c>
      <c r="F71" s="1050">
        <v>188.91602929999999</v>
      </c>
      <c r="G71" s="1068">
        <v>601.49637173999997</v>
      </c>
      <c r="H71" s="1050">
        <v>285.52122130000004</v>
      </c>
      <c r="I71" s="1068">
        <v>234.19276239000001</v>
      </c>
      <c r="J71" s="1050">
        <v>216.28449739999999</v>
      </c>
      <c r="K71" s="1305">
        <v>442.17326541601113</v>
      </c>
      <c r="L71" s="1050">
        <v>655.86092920500016</v>
      </c>
      <c r="M71" s="1068">
        <v>1006.1162790099999</v>
      </c>
      <c r="N71" s="1050">
        <v>185.25219768000002</v>
      </c>
      <c r="O71" s="1050">
        <v>272.48022114999998</v>
      </c>
      <c r="P71" s="1198">
        <f t="shared" si="19"/>
        <v>5131.1647480110114</v>
      </c>
      <c r="Q71" s="1309">
        <v>127.952950735</v>
      </c>
      <c r="R71" s="1309">
        <f t="shared" si="20"/>
        <v>5259.1176987460112</v>
      </c>
    </row>
    <row r="72" spans="1:18" ht="12" customHeight="1">
      <c r="A72" s="418" t="str">
        <f>'6.1'!A14</f>
        <v>červen</v>
      </c>
      <c r="B72" s="1055">
        <v>124.05232879</v>
      </c>
      <c r="C72" s="1058">
        <v>346.48167340000015</v>
      </c>
      <c r="D72" s="1200">
        <v>108.3331029</v>
      </c>
      <c r="E72" s="1058">
        <v>136.69794030999998</v>
      </c>
      <c r="F72" s="1200">
        <v>120.65756075999995</v>
      </c>
      <c r="G72" s="1058">
        <v>473.79252699999989</v>
      </c>
      <c r="H72" s="1200">
        <v>201.20499601000003</v>
      </c>
      <c r="I72" s="1058">
        <v>173.53547270000004</v>
      </c>
      <c r="J72" s="1200">
        <v>156.75497903000002</v>
      </c>
      <c r="K72" s="1306">
        <v>241.49016324398124</v>
      </c>
      <c r="L72" s="1200">
        <v>505.62369508799998</v>
      </c>
      <c r="M72" s="1058">
        <v>1287.2280359199999</v>
      </c>
      <c r="N72" s="1200">
        <v>130.69827300000003</v>
      </c>
      <c r="O72" s="1056">
        <v>206.69191996999996</v>
      </c>
      <c r="P72" s="1199">
        <f t="shared" si="19"/>
        <v>4213.2426681219813</v>
      </c>
      <c r="Q72" s="1308">
        <v>108.24109503999998</v>
      </c>
      <c r="R72" s="1308">
        <f t="shared" si="20"/>
        <v>4321.4837631619812</v>
      </c>
    </row>
    <row r="73" spans="1:18" ht="12" customHeight="1">
      <c r="A73" s="406" t="str">
        <f>'6.1'!A15</f>
        <v>červenec</v>
      </c>
      <c r="B73" s="940">
        <v>115.06002290999999</v>
      </c>
      <c r="C73" s="1052">
        <v>312.34864726000001</v>
      </c>
      <c r="D73" s="1050">
        <v>307.95406124999988</v>
      </c>
      <c r="E73" s="1052">
        <v>113.84922649000001</v>
      </c>
      <c r="F73" s="1050">
        <v>107.15950731999999</v>
      </c>
      <c r="G73" s="1052">
        <v>427.13682762999997</v>
      </c>
      <c r="H73" s="1050">
        <v>185.09724487999998</v>
      </c>
      <c r="I73" s="1052">
        <v>173.83284399999999</v>
      </c>
      <c r="J73" s="1050">
        <v>141.20602584999997</v>
      </c>
      <c r="K73" s="1304">
        <v>222.57215597201358</v>
      </c>
      <c r="L73" s="1050">
        <v>546.96243135799989</v>
      </c>
      <c r="M73" s="1052">
        <v>1419.3944276299999</v>
      </c>
      <c r="N73" s="1050">
        <v>112.68421667999999</v>
      </c>
      <c r="O73" s="1050">
        <v>155.12714234999999</v>
      </c>
      <c r="P73" s="1197">
        <f t="shared" si="19"/>
        <v>4340.3847815800136</v>
      </c>
      <c r="Q73" s="1307">
        <v>94.142083128000039</v>
      </c>
      <c r="R73" s="1307">
        <f t="shared" si="20"/>
        <v>4434.5268647080138</v>
      </c>
    </row>
    <row r="74" spans="1:18" ht="12" customHeight="1">
      <c r="A74" s="414" t="str">
        <f>'6.1'!A16</f>
        <v>srpen</v>
      </c>
      <c r="B74" s="940">
        <v>107.94109931999999</v>
      </c>
      <c r="C74" s="1068">
        <v>307.27845948000004</v>
      </c>
      <c r="D74" s="1050">
        <v>419.66847260999998</v>
      </c>
      <c r="E74" s="1068">
        <v>112.36663737999999</v>
      </c>
      <c r="F74" s="1050">
        <v>108.78612288000001</v>
      </c>
      <c r="G74" s="1068">
        <v>370.36471073000001</v>
      </c>
      <c r="H74" s="1050">
        <v>183.32444893999994</v>
      </c>
      <c r="I74" s="1068">
        <v>162.89507457000011</v>
      </c>
      <c r="J74" s="1050">
        <v>139.52964874000003</v>
      </c>
      <c r="K74" s="1305">
        <v>196.63487039001066</v>
      </c>
      <c r="L74" s="1050">
        <v>542.36952034000012</v>
      </c>
      <c r="M74" s="1068">
        <v>1159.0862611700002</v>
      </c>
      <c r="N74" s="1050">
        <v>114.89703462000001</v>
      </c>
      <c r="O74" s="1050">
        <v>177.39630120000001</v>
      </c>
      <c r="P74" s="1198">
        <f t="shared" si="19"/>
        <v>4102.5386623700106</v>
      </c>
      <c r="Q74" s="1309">
        <v>199.74569870600004</v>
      </c>
      <c r="R74" s="1309">
        <f t="shared" si="20"/>
        <v>4302.284361076011</v>
      </c>
    </row>
    <row r="75" spans="1:18" ht="12" customHeight="1">
      <c r="A75" s="418" t="str">
        <f>'6.1'!A17</f>
        <v>září</v>
      </c>
      <c r="B75" s="1055">
        <v>135.20857982000001</v>
      </c>
      <c r="C75" s="1058">
        <v>455.99976159000011</v>
      </c>
      <c r="D75" s="1200">
        <v>502.51363165000009</v>
      </c>
      <c r="E75" s="1058">
        <v>164.41834466</v>
      </c>
      <c r="F75" s="1200">
        <v>153.95919121000003</v>
      </c>
      <c r="G75" s="1058">
        <v>534.70590051999989</v>
      </c>
      <c r="H75" s="1200">
        <v>243.98814982999994</v>
      </c>
      <c r="I75" s="1058">
        <v>199.69845353999995</v>
      </c>
      <c r="J75" s="1200">
        <v>191.51378340000008</v>
      </c>
      <c r="K75" s="1306">
        <v>286.11601286499604</v>
      </c>
      <c r="L75" s="1200">
        <v>687.78172024799994</v>
      </c>
      <c r="M75" s="1058">
        <v>574.85524136000015</v>
      </c>
      <c r="N75" s="1200">
        <v>160.51090216999998</v>
      </c>
      <c r="O75" s="1056">
        <v>241.19446523999994</v>
      </c>
      <c r="P75" s="1199">
        <f t="shared" si="19"/>
        <v>4532.464138102996</v>
      </c>
      <c r="Q75" s="1308">
        <v>-68.746370349600042</v>
      </c>
      <c r="R75" s="1308">
        <f t="shared" si="20"/>
        <v>4463.7177677533964</v>
      </c>
    </row>
    <row r="76" spans="1:18" ht="12" customHeight="1">
      <c r="A76" s="406" t="str">
        <f>'6.1'!A18</f>
        <v>říjen</v>
      </c>
      <c r="B76" s="940">
        <v>252.52241433000003</v>
      </c>
      <c r="C76" s="1052">
        <v>973.72762218000003</v>
      </c>
      <c r="D76" s="1050">
        <v>659.3794043900001</v>
      </c>
      <c r="E76" s="1052">
        <v>305.94132869999993</v>
      </c>
      <c r="F76" s="1050">
        <v>273.63852867999998</v>
      </c>
      <c r="G76" s="1052">
        <v>792.21999727999992</v>
      </c>
      <c r="H76" s="1050">
        <v>413.66621024</v>
      </c>
      <c r="I76" s="1052">
        <v>334.01272308000006</v>
      </c>
      <c r="J76" s="1050">
        <v>327.89258472</v>
      </c>
      <c r="K76" s="1304">
        <v>713.39860183792712</v>
      </c>
      <c r="L76" s="1050">
        <v>1086.1113365629999</v>
      </c>
      <c r="M76" s="1052">
        <v>890.37584816000003</v>
      </c>
      <c r="N76" s="1050">
        <v>286.56304583000002</v>
      </c>
      <c r="O76" s="1050">
        <v>381.76854047</v>
      </c>
      <c r="P76" s="1197">
        <f t="shared" si="19"/>
        <v>7691.2181864609265</v>
      </c>
      <c r="Q76" s="1307">
        <v>129.73770349100002</v>
      </c>
      <c r="R76" s="1307">
        <f t="shared" si="20"/>
        <v>7820.9558899519261</v>
      </c>
    </row>
    <row r="77" spans="1:18" ht="12" customHeight="1">
      <c r="A77" s="414" t="str">
        <f>'6.1'!A19</f>
        <v>listopad</v>
      </c>
      <c r="B77" s="940">
        <v>344.78333649000001</v>
      </c>
      <c r="C77" s="1068">
        <v>1375.8759275299997</v>
      </c>
      <c r="D77" s="1050">
        <v>747.13033247999965</v>
      </c>
      <c r="E77" s="1068">
        <v>413.30138943999987</v>
      </c>
      <c r="F77" s="1050">
        <v>392.0166308900001</v>
      </c>
      <c r="G77" s="1068">
        <v>1016.1277960000001</v>
      </c>
      <c r="H77" s="1050">
        <v>584.57080129000008</v>
      </c>
      <c r="I77" s="1068">
        <v>444.01095213999997</v>
      </c>
      <c r="J77" s="1050">
        <v>442.72787605999997</v>
      </c>
      <c r="K77" s="1305">
        <v>1051.893627582946</v>
      </c>
      <c r="L77" s="1050">
        <v>1344.87149759</v>
      </c>
      <c r="M77" s="1068">
        <v>1543.1900137600003</v>
      </c>
      <c r="N77" s="1050">
        <v>400.70146335999999</v>
      </c>
      <c r="O77" s="1050">
        <v>507.77048227</v>
      </c>
      <c r="P77" s="1198">
        <f t="shared" si="19"/>
        <v>10608.972126882945</v>
      </c>
      <c r="Q77" s="1309">
        <v>135.83991086399999</v>
      </c>
      <c r="R77" s="1309">
        <f t="shared" si="20"/>
        <v>10744.812037746946</v>
      </c>
    </row>
    <row r="78" spans="1:18" ht="12" customHeight="1">
      <c r="A78" s="418" t="str">
        <f>'6.1'!A20</f>
        <v>prosinec</v>
      </c>
      <c r="B78" s="1055">
        <v>399.77851470999997</v>
      </c>
      <c r="C78" s="1058">
        <v>1608.50238524</v>
      </c>
      <c r="D78" s="1200">
        <v>800.10460437999996</v>
      </c>
      <c r="E78" s="1058">
        <v>471.77401488000004</v>
      </c>
      <c r="F78" s="1200">
        <v>452.21419149999991</v>
      </c>
      <c r="G78" s="1058">
        <v>1138.4687491799998</v>
      </c>
      <c r="H78" s="1200">
        <v>676.37970282000003</v>
      </c>
      <c r="I78" s="1058">
        <v>513.36939414999983</v>
      </c>
      <c r="J78" s="1200">
        <v>507.45062956999999</v>
      </c>
      <c r="K78" s="1306">
        <v>1279.9064747440948</v>
      </c>
      <c r="L78" s="1200">
        <v>1507.0177832289999</v>
      </c>
      <c r="M78" s="1058">
        <v>1641.4644253900001</v>
      </c>
      <c r="N78" s="1200">
        <v>471.24858688999996</v>
      </c>
      <c r="O78" s="1056">
        <v>589.73172497999997</v>
      </c>
      <c r="P78" s="1199">
        <f t="shared" si="19"/>
        <v>12057.411181663094</v>
      </c>
      <c r="Q78" s="1308">
        <v>165.62301205535786</v>
      </c>
      <c r="R78" s="1308">
        <f t="shared" si="20"/>
        <v>12223.034193718451</v>
      </c>
    </row>
    <row r="79" spans="1:18" ht="12" customHeight="1">
      <c r="A79" s="406" t="str">
        <f>'6.1'!A21</f>
        <v>I. čtvrtletí</v>
      </c>
      <c r="B79" s="940">
        <f>SUM(B67:B69)</f>
        <v>1098.5388058799999</v>
      </c>
      <c r="C79" s="1304">
        <f>SUM(C67:C69)</f>
        <v>4430.4546113099996</v>
      </c>
      <c r="D79" s="940">
        <f t="shared" ref="D79:J79" si="21">SUM(D67:D69)</f>
        <v>834.91521068999998</v>
      </c>
      <c r="E79" s="1304">
        <f t="shared" si="21"/>
        <v>1367.2333043799999</v>
      </c>
      <c r="F79" s="940">
        <f t="shared" si="21"/>
        <v>1342.9471523899997</v>
      </c>
      <c r="G79" s="1304">
        <f t="shared" si="21"/>
        <v>3381.2936964300002</v>
      </c>
      <c r="H79" s="940">
        <f t="shared" si="21"/>
        <v>1857.8996448800003</v>
      </c>
      <c r="I79" s="1304">
        <f t="shared" si="21"/>
        <v>1453.40871954</v>
      </c>
      <c r="J79" s="940">
        <f t="shared" si="21"/>
        <v>1477.2850537499999</v>
      </c>
      <c r="K79" s="1304">
        <f>SUM(K67:K69)</f>
        <v>3599.7601348820199</v>
      </c>
      <c r="L79" s="940">
        <f t="shared" ref="L79:R79" si="22">SUM(L67:L69)</f>
        <v>4053.7796152250007</v>
      </c>
      <c r="M79" s="1304">
        <f t="shared" si="22"/>
        <v>4765.0895642800006</v>
      </c>
      <c r="N79" s="940">
        <f t="shared" si="22"/>
        <v>1338.1555591700001</v>
      </c>
      <c r="O79" s="940">
        <f t="shared" si="22"/>
        <v>1678.5666906300003</v>
      </c>
      <c r="P79" s="1042">
        <f t="shared" si="22"/>
        <v>32679.327763437017</v>
      </c>
      <c r="Q79" s="985">
        <f t="shared" si="22"/>
        <v>505.87718355658899</v>
      </c>
      <c r="R79" s="985">
        <f t="shared" si="22"/>
        <v>33185.20494699361</v>
      </c>
    </row>
    <row r="80" spans="1:18" ht="12" customHeight="1">
      <c r="A80" s="414" t="str">
        <f>'6.1'!A22</f>
        <v>II. čtvrtletí</v>
      </c>
      <c r="B80" s="940">
        <f>SUM(B70:B72)</f>
        <v>504.30297490999999</v>
      </c>
      <c r="C80" s="1305">
        <f>SUM(C70:C72)</f>
        <v>1612.18895905</v>
      </c>
      <c r="D80" s="940">
        <f t="shared" ref="D80:J80" si="23">SUM(D70:D72)</f>
        <v>418.95392233000007</v>
      </c>
      <c r="E80" s="1305">
        <f t="shared" si="23"/>
        <v>558.68869519000009</v>
      </c>
      <c r="F80" s="940">
        <f t="shared" si="23"/>
        <v>532.21184706999998</v>
      </c>
      <c r="G80" s="1305">
        <f t="shared" si="23"/>
        <v>1753.3876573499999</v>
      </c>
      <c r="H80" s="940">
        <f t="shared" si="23"/>
        <v>825.27904740999998</v>
      </c>
      <c r="I80" s="1305">
        <f t="shared" si="23"/>
        <v>683.62276241000006</v>
      </c>
      <c r="J80" s="940">
        <f t="shared" si="23"/>
        <v>643.89723333999996</v>
      </c>
      <c r="K80" s="1305">
        <f>SUM(K70:K72)</f>
        <v>1264.7812891259923</v>
      </c>
      <c r="L80" s="940">
        <f t="shared" ref="L80:R80" si="24">SUM(L70:L72)</f>
        <v>1967.4080351550001</v>
      </c>
      <c r="M80" s="1305">
        <f t="shared" si="24"/>
        <v>3272.9911494899998</v>
      </c>
      <c r="N80" s="940">
        <f t="shared" si="24"/>
        <v>552.15423652000004</v>
      </c>
      <c r="O80" s="940">
        <f t="shared" si="24"/>
        <v>772.01902803999985</v>
      </c>
      <c r="P80" s="1045">
        <f t="shared" si="24"/>
        <v>15361.886837390994</v>
      </c>
      <c r="Q80" s="1003">
        <f t="shared" si="24"/>
        <v>358.00845267399995</v>
      </c>
      <c r="R80" s="1003">
        <f t="shared" si="24"/>
        <v>15719.895290064993</v>
      </c>
    </row>
    <row r="81" spans="1:18" ht="12" customHeight="1">
      <c r="A81" s="414" t="str">
        <f>'6.1'!A23</f>
        <v>III. čtvrtletí</v>
      </c>
      <c r="B81" s="940">
        <f>SUM(B73:B75)</f>
        <v>358.20970204999998</v>
      </c>
      <c r="C81" s="1305">
        <f>SUM(C73:C75)</f>
        <v>1075.6268683300002</v>
      </c>
      <c r="D81" s="940">
        <f t="shared" ref="D81:J81" si="25">SUM(D73:D75)</f>
        <v>1230.13616551</v>
      </c>
      <c r="E81" s="1305">
        <f t="shared" si="25"/>
        <v>390.63420853000002</v>
      </c>
      <c r="F81" s="940">
        <f t="shared" si="25"/>
        <v>369.90482141000001</v>
      </c>
      <c r="G81" s="1305">
        <f t="shared" si="25"/>
        <v>1332.2074388799999</v>
      </c>
      <c r="H81" s="940">
        <f t="shared" si="25"/>
        <v>612.40984364999986</v>
      </c>
      <c r="I81" s="1305">
        <f t="shared" si="25"/>
        <v>536.4263721100001</v>
      </c>
      <c r="J81" s="940">
        <f t="shared" si="25"/>
        <v>472.24945799000011</v>
      </c>
      <c r="K81" s="1305">
        <f>SUM(K73:K75)</f>
        <v>705.32303922702022</v>
      </c>
      <c r="L81" s="940">
        <f t="shared" ref="L81:R81" si="26">SUM(L73:L75)</f>
        <v>1777.1136719460001</v>
      </c>
      <c r="M81" s="1305">
        <f t="shared" si="26"/>
        <v>3153.3359301600003</v>
      </c>
      <c r="N81" s="940">
        <f t="shared" si="26"/>
        <v>388.09215346999997</v>
      </c>
      <c r="O81" s="940">
        <f t="shared" si="26"/>
        <v>573.71790878999991</v>
      </c>
      <c r="P81" s="1045">
        <f t="shared" si="26"/>
        <v>12975.387582053021</v>
      </c>
      <c r="Q81" s="1003">
        <f t="shared" si="26"/>
        <v>225.14141148440001</v>
      </c>
      <c r="R81" s="1003">
        <f t="shared" si="26"/>
        <v>13200.528993537422</v>
      </c>
    </row>
    <row r="82" spans="1:18" ht="12" customHeight="1">
      <c r="A82" s="418" t="str">
        <f>'6.1'!A24</f>
        <v>IV. čtvrtletí</v>
      </c>
      <c r="B82" s="1055">
        <f>SUM(B76:B78)</f>
        <v>997.08426553000004</v>
      </c>
      <c r="C82" s="1306">
        <f>SUM(C76:C78)</f>
        <v>3958.1059349499997</v>
      </c>
      <c r="D82" s="1043">
        <f t="shared" ref="D82:J82" si="27">SUM(D76:D78)</f>
        <v>2206.6143412499996</v>
      </c>
      <c r="E82" s="1306">
        <f t="shared" si="27"/>
        <v>1191.0167330199999</v>
      </c>
      <c r="F82" s="1043">
        <f t="shared" si="27"/>
        <v>1117.86935107</v>
      </c>
      <c r="G82" s="1306">
        <f t="shared" si="27"/>
        <v>2946.8165424600002</v>
      </c>
      <c r="H82" s="1043">
        <f t="shared" si="27"/>
        <v>1674.6167143500002</v>
      </c>
      <c r="I82" s="1306">
        <f t="shared" si="27"/>
        <v>1291.3930693699999</v>
      </c>
      <c r="J82" s="1043">
        <f t="shared" si="27"/>
        <v>1278.0710903500001</v>
      </c>
      <c r="K82" s="1306">
        <f>SUM(K76:K78)</f>
        <v>3045.1987041649681</v>
      </c>
      <c r="L82" s="1043">
        <f t="shared" ref="L82:R82" si="28">SUM(L76:L78)</f>
        <v>3938.0006173820002</v>
      </c>
      <c r="M82" s="1306">
        <f t="shared" si="28"/>
        <v>4075.0302873100004</v>
      </c>
      <c r="N82" s="1043">
        <f t="shared" si="28"/>
        <v>1158.51309608</v>
      </c>
      <c r="O82" s="1055">
        <f t="shared" si="28"/>
        <v>1479.2707477200001</v>
      </c>
      <c r="P82" s="1044">
        <f t="shared" si="28"/>
        <v>30357.601495006966</v>
      </c>
      <c r="Q82" s="992">
        <f t="shared" si="28"/>
        <v>431.20062641035793</v>
      </c>
      <c r="R82" s="992">
        <f t="shared" si="28"/>
        <v>30788.80212141732</v>
      </c>
    </row>
    <row r="83" spans="1:18" ht="12" customHeight="1">
      <c r="A83" s="406" t="str">
        <f>'6.1'!A25</f>
        <v>I. pololetí</v>
      </c>
      <c r="B83" s="940">
        <f>SUM(B67:B72)</f>
        <v>1602.84178079</v>
      </c>
      <c r="C83" s="1304">
        <f>SUM(C67:C72)</f>
        <v>6042.64357036</v>
      </c>
      <c r="D83" s="940">
        <f t="shared" ref="D83:J83" si="29">SUM(D67:D72)</f>
        <v>1253.8691330200002</v>
      </c>
      <c r="E83" s="1304">
        <f t="shared" si="29"/>
        <v>1925.92199957</v>
      </c>
      <c r="F83" s="940">
        <f t="shared" si="29"/>
        <v>1875.1589994599997</v>
      </c>
      <c r="G83" s="1304">
        <f t="shared" si="29"/>
        <v>5134.6813537799999</v>
      </c>
      <c r="H83" s="940">
        <f t="shared" si="29"/>
        <v>2683.1786922900001</v>
      </c>
      <c r="I83" s="1304">
        <f t="shared" si="29"/>
        <v>2137.0314819499999</v>
      </c>
      <c r="J83" s="940">
        <f t="shared" si="29"/>
        <v>2121.18228709</v>
      </c>
      <c r="K83" s="1304">
        <f>SUM(K67:K72)</f>
        <v>4864.5414240080127</v>
      </c>
      <c r="L83" s="940">
        <f t="shared" ref="L83:R83" si="30">SUM(L67:L72)</f>
        <v>6021.1876503800013</v>
      </c>
      <c r="M83" s="1304">
        <f t="shared" si="30"/>
        <v>8038.0807137700012</v>
      </c>
      <c r="N83" s="940">
        <f t="shared" si="30"/>
        <v>1890.3097956900001</v>
      </c>
      <c r="O83" s="940">
        <f t="shared" si="30"/>
        <v>2450.58571867</v>
      </c>
      <c r="P83" s="1042">
        <f t="shared" si="30"/>
        <v>48041.214600828011</v>
      </c>
      <c r="Q83" s="985">
        <f t="shared" si="30"/>
        <v>863.88563623058906</v>
      </c>
      <c r="R83" s="985">
        <f t="shared" si="30"/>
        <v>48905.100237058607</v>
      </c>
    </row>
    <row r="84" spans="1:18" ht="12" customHeight="1">
      <c r="A84" s="1310" t="str">
        <f>'6.1'!A26</f>
        <v>II. pololetí</v>
      </c>
      <c r="B84" s="1311">
        <f>SUM(B73:B78)</f>
        <v>1355.2939675799998</v>
      </c>
      <c r="C84" s="1312">
        <f>SUM(C73:C78)</f>
        <v>5033.7328032799996</v>
      </c>
      <c r="D84" s="1311">
        <f t="shared" ref="D84:J84" si="31">SUM(D73:D78)</f>
        <v>3436.7505067599996</v>
      </c>
      <c r="E84" s="1312">
        <f t="shared" si="31"/>
        <v>1581.65094155</v>
      </c>
      <c r="F84" s="1311">
        <f t="shared" si="31"/>
        <v>1487.7741724800001</v>
      </c>
      <c r="G84" s="1312">
        <f t="shared" si="31"/>
        <v>4279.0239813400003</v>
      </c>
      <c r="H84" s="1311">
        <f t="shared" si="31"/>
        <v>2287.026558</v>
      </c>
      <c r="I84" s="1312">
        <f t="shared" si="31"/>
        <v>1827.81944148</v>
      </c>
      <c r="J84" s="1311">
        <f t="shared" si="31"/>
        <v>1750.3205483400002</v>
      </c>
      <c r="K84" s="1312">
        <f>SUM(K73:K78)</f>
        <v>3750.5217433919884</v>
      </c>
      <c r="L84" s="1311">
        <f t="shared" ref="L84:R84" si="32">SUM(L73:L78)</f>
        <v>5715.1142893280003</v>
      </c>
      <c r="M84" s="1312">
        <f t="shared" si="32"/>
        <v>7228.3662174700003</v>
      </c>
      <c r="N84" s="1311">
        <f t="shared" si="32"/>
        <v>1546.6052495499998</v>
      </c>
      <c r="O84" s="1311">
        <f t="shared" si="32"/>
        <v>2052.9886565100001</v>
      </c>
      <c r="P84" s="1313">
        <f t="shared" si="32"/>
        <v>43332.989077059989</v>
      </c>
      <c r="Q84" s="1314">
        <f t="shared" si="32"/>
        <v>656.34203789475794</v>
      </c>
      <c r="R84" s="1314">
        <f t="shared" si="32"/>
        <v>43989.331114954744</v>
      </c>
    </row>
    <row r="85" spans="1:18" ht="12" customHeight="1">
      <c r="A85" s="278" t="str">
        <f>'6.1'!A27</f>
        <v>rok</v>
      </c>
      <c r="B85" s="279">
        <f>SUM(B67:B78)</f>
        <v>2958.1357483699999</v>
      </c>
      <c r="C85" s="280">
        <f>SUM(C67:C78)</f>
        <v>11076.37637364</v>
      </c>
      <c r="D85" s="281">
        <f t="shared" ref="D85:J85" si="33">SUM(D67:D78)</f>
        <v>4690.6196397799995</v>
      </c>
      <c r="E85" s="280">
        <f t="shared" si="33"/>
        <v>3507.5729411199995</v>
      </c>
      <c r="F85" s="281">
        <f t="shared" si="33"/>
        <v>3362.9331719399997</v>
      </c>
      <c r="G85" s="280">
        <f t="shared" si="33"/>
        <v>9413.7053351199993</v>
      </c>
      <c r="H85" s="281">
        <f t="shared" si="33"/>
        <v>4970.2052502899996</v>
      </c>
      <c r="I85" s="280">
        <f t="shared" si="33"/>
        <v>3964.8509234299991</v>
      </c>
      <c r="J85" s="281">
        <f t="shared" si="33"/>
        <v>3871.5028354299998</v>
      </c>
      <c r="K85" s="280">
        <f>SUM(K67:K78)</f>
        <v>8615.0631674000015</v>
      </c>
      <c r="L85" s="281">
        <f t="shared" ref="L85:R85" si="34">SUM(L67:L78)</f>
        <v>11736.301939708001</v>
      </c>
      <c r="M85" s="280">
        <f t="shared" si="34"/>
        <v>15266.446931240003</v>
      </c>
      <c r="N85" s="281">
        <f t="shared" si="34"/>
        <v>3436.9150452400004</v>
      </c>
      <c r="O85" s="279">
        <f t="shared" si="34"/>
        <v>4503.5743751799992</v>
      </c>
      <c r="P85" s="282">
        <f t="shared" si="34"/>
        <v>91374.203677887985</v>
      </c>
      <c r="Q85" s="283">
        <f t="shared" si="34"/>
        <v>1520.2276741253468</v>
      </c>
      <c r="R85" s="283">
        <f t="shared" si="34"/>
        <v>92894.431352013358</v>
      </c>
    </row>
    <row r="86" spans="1:18" ht="10.5" customHeight="1">
      <c r="A86" s="980"/>
      <c r="B86" s="980"/>
      <c r="C86" s="980"/>
      <c r="D86" s="980"/>
      <c r="E86" s="980"/>
      <c r="F86" s="980"/>
      <c r="G86" s="980"/>
      <c r="H86" s="980"/>
      <c r="I86" s="980"/>
      <c r="J86" s="980"/>
      <c r="K86" s="980"/>
      <c r="L86" s="980"/>
      <c r="M86" s="980"/>
      <c r="N86" s="980"/>
      <c r="O86" s="980"/>
      <c r="P86" s="980"/>
      <c r="Q86" s="980"/>
      <c r="R86" s="980"/>
    </row>
    <row r="87" spans="1:18" ht="15" customHeight="1">
      <c r="A87" s="1922" t="s">
        <v>291</v>
      </c>
      <c r="B87" s="1923"/>
      <c r="C87" s="1923"/>
      <c r="D87" s="1923"/>
      <c r="E87" s="1923"/>
      <c r="F87" s="1923"/>
      <c r="G87" s="1923"/>
      <c r="H87" s="1923"/>
      <c r="I87" s="1923"/>
      <c r="J87" s="1923"/>
      <c r="K87" s="1923"/>
      <c r="L87" s="1923"/>
      <c r="M87" s="1923"/>
      <c r="N87" s="1923"/>
      <c r="O87" s="1923"/>
      <c r="P87" s="1923"/>
      <c r="Q87" s="1923"/>
      <c r="R87" s="1924"/>
    </row>
    <row r="88" spans="1:18" ht="3.75" customHeight="1">
      <c r="A88" s="274"/>
      <c r="B88" s="275" t="str">
        <f>B66</f>
        <v xml:space="preserve"> Jihočeský</v>
      </c>
      <c r="C88" s="275" t="str">
        <f t="shared" ref="C88:O88" si="35">C66</f>
        <v xml:space="preserve"> Jihomoravský</v>
      </c>
      <c r="D88" s="275" t="str">
        <f t="shared" si="35"/>
        <v xml:space="preserve"> Karlovarský</v>
      </c>
      <c r="E88" s="275" t="str">
        <f t="shared" si="35"/>
        <v xml:space="preserve"> Královéhradecký</v>
      </c>
      <c r="F88" s="275" t="str">
        <f t="shared" si="35"/>
        <v xml:space="preserve"> Liberecký</v>
      </c>
      <c r="G88" s="275" t="str">
        <f t="shared" si="35"/>
        <v xml:space="preserve"> Moravskoslezský</v>
      </c>
      <c r="H88" s="275" t="str">
        <f t="shared" si="35"/>
        <v xml:space="preserve"> Olomoucký</v>
      </c>
      <c r="I88" s="275" t="str">
        <f t="shared" si="35"/>
        <v xml:space="preserve"> Pardubický</v>
      </c>
      <c r="J88" s="275" t="str">
        <f t="shared" si="35"/>
        <v xml:space="preserve"> Plzeňský</v>
      </c>
      <c r="K88" s="275" t="str">
        <f t="shared" si="35"/>
        <v xml:space="preserve"> Hlavní město Praha</v>
      </c>
      <c r="L88" s="275" t="str">
        <f t="shared" si="35"/>
        <v xml:space="preserve"> Středočeský</v>
      </c>
      <c r="M88" s="275" t="str">
        <f t="shared" si="35"/>
        <v xml:space="preserve"> Ústecký</v>
      </c>
      <c r="N88" s="275" t="str">
        <f t="shared" si="35"/>
        <v xml:space="preserve"> Vysočina</v>
      </c>
      <c r="O88" s="275" t="str">
        <f t="shared" si="35"/>
        <v xml:space="preserve"> Zlínský</v>
      </c>
      <c r="P88" s="275"/>
      <c r="Q88" s="275"/>
      <c r="R88" s="276"/>
    </row>
    <row r="89" spans="1:18" ht="12" customHeight="1">
      <c r="A89" s="406">
        <v>2011</v>
      </c>
      <c r="B89" s="940">
        <v>2829.9580914064645</v>
      </c>
      <c r="C89" s="1304">
        <v>11787.208091406465</v>
      </c>
      <c r="D89" s="1050">
        <v>2401.7980914064647</v>
      </c>
      <c r="E89" s="1052">
        <v>3503.1260914064646</v>
      </c>
      <c r="F89" s="1050">
        <v>3643.7890914064646</v>
      </c>
      <c r="G89" s="1052">
        <v>10150.466091406464</v>
      </c>
      <c r="H89" s="1050">
        <v>5006.6720914064645</v>
      </c>
      <c r="I89" s="1052">
        <v>4016.7570914064645</v>
      </c>
      <c r="J89" s="1050">
        <v>4157.6860914064637</v>
      </c>
      <c r="K89" s="1304">
        <v>9801.625091406464</v>
      </c>
      <c r="L89" s="940">
        <v>9988.4610914064651</v>
      </c>
      <c r="M89" s="1052">
        <v>7959.7590914064649</v>
      </c>
      <c r="N89" s="1050">
        <v>3989.2000914064647</v>
      </c>
      <c r="O89" s="1050">
        <v>4771.4950914064648</v>
      </c>
      <c r="P89" s="1197">
        <v>84008.001279690507</v>
      </c>
      <c r="Q89" s="1307">
        <v>1637.598720309496</v>
      </c>
      <c r="R89" s="1307">
        <v>85645.6</v>
      </c>
    </row>
    <row r="90" spans="1:18" ht="12" customHeight="1">
      <c r="A90" s="418">
        <v>2012</v>
      </c>
      <c r="B90" s="1055">
        <v>2828.7958862934156</v>
      </c>
      <c r="C90" s="1058">
        <v>11780.324886293414</v>
      </c>
      <c r="D90" s="1200">
        <v>2439.0578862934153</v>
      </c>
      <c r="E90" s="1058">
        <v>3569.1478862934155</v>
      </c>
      <c r="F90" s="1200">
        <v>3680.2348862934155</v>
      </c>
      <c r="G90" s="1058">
        <v>9964.7608862934158</v>
      </c>
      <c r="H90" s="1200">
        <v>4907.9928862934157</v>
      </c>
      <c r="I90" s="1058">
        <v>4043.5928862934156</v>
      </c>
      <c r="J90" s="1200">
        <v>4110.1798862934156</v>
      </c>
      <c r="K90" s="1306">
        <v>10009.679886293416</v>
      </c>
      <c r="L90" s="1200">
        <v>10400.083886293414</v>
      </c>
      <c r="M90" s="1058">
        <v>8212.9418862934144</v>
      </c>
      <c r="N90" s="1200">
        <v>4064.3678862934153</v>
      </c>
      <c r="O90" s="1056">
        <v>4744.3908862934159</v>
      </c>
      <c r="P90" s="1199">
        <v>84755.552408107818</v>
      </c>
      <c r="Q90" s="1308">
        <v>1570.2299434706717</v>
      </c>
      <c r="R90" s="1308">
        <v>86325.782351578484</v>
      </c>
    </row>
    <row r="91" spans="1:18" ht="12" customHeight="1">
      <c r="A91" s="406">
        <v>2013</v>
      </c>
      <c r="B91" s="940">
        <v>2839.0679271385648</v>
      </c>
      <c r="C91" s="1052">
        <v>11957.158927138566</v>
      </c>
      <c r="D91" s="1050">
        <v>2373.2309271385648</v>
      </c>
      <c r="E91" s="1052">
        <v>3525.5159271385646</v>
      </c>
      <c r="F91" s="1050">
        <v>3796.4419271385646</v>
      </c>
      <c r="G91" s="1052">
        <v>9700.5319271385652</v>
      </c>
      <c r="H91" s="1050">
        <v>4879.3449271385653</v>
      </c>
      <c r="I91" s="1052">
        <v>3791.9289271385646</v>
      </c>
      <c r="J91" s="1050">
        <v>4081.6949271385647</v>
      </c>
      <c r="K91" s="1304">
        <v>10275.621927138565</v>
      </c>
      <c r="L91" s="1050">
        <v>10897.292927138566</v>
      </c>
      <c r="M91" s="1052">
        <v>9361.0529271385658</v>
      </c>
      <c r="N91" s="1050">
        <v>4071.3219271385647</v>
      </c>
      <c r="O91" s="1050">
        <v>4796.1549271385647</v>
      </c>
      <c r="P91" s="1197">
        <v>86346.360979939898</v>
      </c>
      <c r="Q91" s="1307">
        <v>1622.2368157796263</v>
      </c>
      <c r="R91" s="1307">
        <v>87968.597795719528</v>
      </c>
    </row>
    <row r="92" spans="1:18" ht="12" customHeight="1">
      <c r="A92" s="418">
        <v>2014</v>
      </c>
      <c r="B92" s="1055">
        <v>2525.3859405851535</v>
      </c>
      <c r="C92" s="1058">
        <v>10141.374940585154</v>
      </c>
      <c r="D92" s="1200">
        <v>2082.6809405851536</v>
      </c>
      <c r="E92" s="1058">
        <v>3140.8189405851535</v>
      </c>
      <c r="F92" s="1200">
        <v>3210.2309405851538</v>
      </c>
      <c r="G92" s="1058">
        <v>8793.2009405851531</v>
      </c>
      <c r="H92" s="1200">
        <v>4321.619940585153</v>
      </c>
      <c r="I92" s="1058">
        <v>3344.6399405851535</v>
      </c>
      <c r="J92" s="1200">
        <v>3648.5009405851538</v>
      </c>
      <c r="K92" s="1306">
        <v>8451.9359405851537</v>
      </c>
      <c r="L92" s="1200">
        <v>9925.8219405851523</v>
      </c>
      <c r="M92" s="1058">
        <v>8357.3099405851517</v>
      </c>
      <c r="N92" s="1200">
        <v>3490.3999405851537</v>
      </c>
      <c r="O92" s="1056">
        <v>4084.1599405851534</v>
      </c>
      <c r="P92" s="1199">
        <v>75518.081168192162</v>
      </c>
      <c r="Q92" s="1308">
        <v>1891.0384067976474</v>
      </c>
      <c r="R92" s="1308">
        <v>77409.119574989789</v>
      </c>
    </row>
    <row r="93" spans="1:18" ht="12" customHeight="1">
      <c r="A93" s="406">
        <v>2015</v>
      </c>
      <c r="B93" s="940">
        <v>2730.2180524125793</v>
      </c>
      <c r="C93" s="1052">
        <v>11029.419052412579</v>
      </c>
      <c r="D93" s="1050">
        <v>2204.1930524125792</v>
      </c>
      <c r="E93" s="1052">
        <v>3236.7490524125792</v>
      </c>
      <c r="F93" s="1050">
        <v>3430.3530524125795</v>
      </c>
      <c r="G93" s="1052">
        <v>9255.9870524125781</v>
      </c>
      <c r="H93" s="1050">
        <v>4529.5430524125786</v>
      </c>
      <c r="I93" s="1052">
        <v>3769.2370524125795</v>
      </c>
      <c r="J93" s="1050">
        <v>3819.7370524125795</v>
      </c>
      <c r="K93" s="1304">
        <v>8721.509052412579</v>
      </c>
      <c r="L93" s="1050">
        <v>10268.005052412578</v>
      </c>
      <c r="M93" s="1052">
        <v>9170.6930524125783</v>
      </c>
      <c r="N93" s="1050">
        <v>3516.5530524125793</v>
      </c>
      <c r="O93" s="1050">
        <v>4148.7490524125797</v>
      </c>
      <c r="P93" s="1197">
        <v>79830.945733776098</v>
      </c>
      <c r="Q93" s="1307">
        <v>1236.9556900010557</v>
      </c>
      <c r="R93" s="1307">
        <v>81067.901423777163</v>
      </c>
    </row>
    <row r="94" spans="1:18" ht="12" customHeight="1">
      <c r="A94" s="418">
        <v>2016</v>
      </c>
      <c r="B94" s="1055">
        <v>2937.2289939092698</v>
      </c>
      <c r="C94" s="1058">
        <v>11621.44499390927</v>
      </c>
      <c r="D94" s="1200">
        <v>2337.4489939092696</v>
      </c>
      <c r="E94" s="1058">
        <v>3483.8379939092697</v>
      </c>
      <c r="F94" s="1200">
        <v>3637.8319939092694</v>
      </c>
      <c r="G94" s="1058">
        <v>9791.2839939092701</v>
      </c>
      <c r="H94" s="1200">
        <v>4906.1419939092693</v>
      </c>
      <c r="I94" s="1058">
        <v>3944.3669939092697</v>
      </c>
      <c r="J94" s="1200">
        <v>4059.7099939092695</v>
      </c>
      <c r="K94" s="1306">
        <v>9463.1649939092695</v>
      </c>
      <c r="L94" s="1200">
        <v>11072.511993909269</v>
      </c>
      <c r="M94" s="1058">
        <v>11738.768993909269</v>
      </c>
      <c r="N94" s="1200">
        <v>3729.5669939092695</v>
      </c>
      <c r="O94" s="1056">
        <v>4492.2109939092697</v>
      </c>
      <c r="P94" s="1199">
        <v>87215.519914729783</v>
      </c>
      <c r="Q94" s="1308">
        <v>1027.647302470222</v>
      </c>
      <c r="R94" s="1308">
        <v>88243.167217199996</v>
      </c>
    </row>
    <row r="95" spans="1:18" ht="12" customHeight="1">
      <c r="A95" s="406">
        <v>2017</v>
      </c>
      <c r="B95" s="940">
        <v>2988.0864450478575</v>
      </c>
      <c r="C95" s="1052">
        <v>12010.297534693756</v>
      </c>
      <c r="D95" s="1050">
        <v>2370.6704125037581</v>
      </c>
      <c r="E95" s="1052">
        <v>3747.0119206237578</v>
      </c>
      <c r="F95" s="1050">
        <v>3731.0284807037574</v>
      </c>
      <c r="G95" s="1052">
        <v>9721.1217601837561</v>
      </c>
      <c r="H95" s="1050">
        <v>5122.1325402737584</v>
      </c>
      <c r="I95" s="1052">
        <v>4246.3764858537588</v>
      </c>
      <c r="J95" s="1050">
        <v>4190.4948185837584</v>
      </c>
      <c r="K95" s="1304">
        <v>9721.0255715937583</v>
      </c>
      <c r="L95" s="1050">
        <v>11502.843147363757</v>
      </c>
      <c r="M95" s="1052">
        <v>12077.584808453759</v>
      </c>
      <c r="N95" s="1050">
        <v>3793.0804367866576</v>
      </c>
      <c r="O95" s="1050">
        <v>4622.2434402637582</v>
      </c>
      <c r="P95" s="1197">
        <v>89843.997802929603</v>
      </c>
      <c r="Q95" s="1307">
        <v>1152.2239240501822</v>
      </c>
      <c r="R95" s="1307">
        <v>90996.221726979798</v>
      </c>
    </row>
    <row r="96" spans="1:18" ht="12" customHeight="1">
      <c r="A96" s="418">
        <v>2018</v>
      </c>
      <c r="B96" s="1055">
        <v>2897.2788392100006</v>
      </c>
      <c r="C96" s="1058">
        <v>11298.474126139999</v>
      </c>
      <c r="D96" s="1200">
        <v>2274.9460970699997</v>
      </c>
      <c r="E96" s="1058">
        <v>3650.7505730400007</v>
      </c>
      <c r="F96" s="1200">
        <v>3491.73536139</v>
      </c>
      <c r="G96" s="1058">
        <v>9368.0227507899999</v>
      </c>
      <c r="H96" s="1200">
        <v>4883.5301379699995</v>
      </c>
      <c r="I96" s="1058">
        <v>4001.2468278599995</v>
      </c>
      <c r="J96" s="1200">
        <v>3883.7256445799999</v>
      </c>
      <c r="K96" s="1306">
        <v>9076.9026297438886</v>
      </c>
      <c r="L96" s="1200">
        <v>11102.993410569998</v>
      </c>
      <c r="M96" s="1058">
        <v>11931.688452409999</v>
      </c>
      <c r="N96" s="1200">
        <v>3570.0557432599007</v>
      </c>
      <c r="O96" s="1056">
        <v>4464.7078510999991</v>
      </c>
      <c r="P96" s="1199">
        <v>85896.058445133793</v>
      </c>
      <c r="Q96" s="1308">
        <v>1410.0463273069997</v>
      </c>
      <c r="R96" s="1308">
        <v>87306.104772440798</v>
      </c>
    </row>
    <row r="97" spans="1:18" ht="12" customHeight="1">
      <c r="A97" s="406">
        <v>2019</v>
      </c>
      <c r="B97" s="940">
        <v>2938.7715317099996</v>
      </c>
      <c r="C97" s="1052">
        <v>11126.26151059</v>
      </c>
      <c r="D97" s="1050">
        <v>2296.2346864900001</v>
      </c>
      <c r="E97" s="1052">
        <v>3614.3458771000001</v>
      </c>
      <c r="F97" s="1050">
        <v>3517.47507898</v>
      </c>
      <c r="G97" s="1052">
        <v>9515.7342041800002</v>
      </c>
      <c r="H97" s="1050">
        <v>4883.1531025599998</v>
      </c>
      <c r="I97" s="1052">
        <v>4044.7886773600007</v>
      </c>
      <c r="J97" s="1050">
        <v>3868.42344426</v>
      </c>
      <c r="K97" s="1304">
        <v>8968.4875279399985</v>
      </c>
      <c r="L97" s="1050">
        <v>11178.17546579</v>
      </c>
      <c r="M97" s="1052">
        <v>15978.81664433</v>
      </c>
      <c r="N97" s="1050">
        <v>3471.5091645580001</v>
      </c>
      <c r="O97" s="1050">
        <v>4380.2426308200002</v>
      </c>
      <c r="P97" s="1197">
        <v>89782.419546667996</v>
      </c>
      <c r="Q97" s="1307">
        <v>1615.2141925309004</v>
      </c>
      <c r="R97" s="1307">
        <v>91397.633739198907</v>
      </c>
    </row>
    <row r="98" spans="1:18" ht="12" customHeight="1">
      <c r="A98" s="418">
        <v>2020</v>
      </c>
      <c r="B98" s="1055">
        <f>B85</f>
        <v>2958.1357483699999</v>
      </c>
      <c r="C98" s="1306">
        <f t="shared" ref="C98:O98" si="36">C85</f>
        <v>11076.37637364</v>
      </c>
      <c r="D98" s="1043">
        <f t="shared" si="36"/>
        <v>4690.6196397799995</v>
      </c>
      <c r="E98" s="1306">
        <f t="shared" si="36"/>
        <v>3507.5729411199995</v>
      </c>
      <c r="F98" s="1043">
        <f t="shared" si="36"/>
        <v>3362.9331719399997</v>
      </c>
      <c r="G98" s="1306">
        <f t="shared" si="36"/>
        <v>9413.7053351199993</v>
      </c>
      <c r="H98" s="1043">
        <f t="shared" si="36"/>
        <v>4970.2052502899996</v>
      </c>
      <c r="I98" s="1306">
        <f t="shared" si="36"/>
        <v>3964.8509234299991</v>
      </c>
      <c r="J98" s="1043">
        <f t="shared" si="36"/>
        <v>3871.5028354299998</v>
      </c>
      <c r="K98" s="1306">
        <f t="shared" si="36"/>
        <v>8615.0631674000015</v>
      </c>
      <c r="L98" s="1043">
        <f t="shared" si="36"/>
        <v>11736.301939708001</v>
      </c>
      <c r="M98" s="1306">
        <f t="shared" si="36"/>
        <v>15266.446931240003</v>
      </c>
      <c r="N98" s="1043">
        <f t="shared" si="36"/>
        <v>3436.9150452400004</v>
      </c>
      <c r="O98" s="1055">
        <f t="shared" si="36"/>
        <v>4503.5743751799992</v>
      </c>
      <c r="P98" s="1199">
        <f>SUM(B98:O98)</f>
        <v>91374.203677888014</v>
      </c>
      <c r="Q98" s="1308">
        <f>Q85</f>
        <v>1520.2276741253468</v>
      </c>
      <c r="R98" s="1308">
        <f>R85</f>
        <v>92894.431352013358</v>
      </c>
    </row>
    <row r="99" spans="1:18">
      <c r="A99" s="569"/>
      <c r="B99" s="940"/>
      <c r="C99" s="1050"/>
      <c r="D99" s="1050"/>
      <c r="E99" s="1050"/>
      <c r="F99" s="1050"/>
      <c r="G99" s="1050"/>
      <c r="H99" s="1050"/>
      <c r="I99" s="1050"/>
      <c r="J99" s="1050"/>
      <c r="K99" s="940"/>
      <c r="L99" s="1050"/>
      <c r="M99" s="1050"/>
      <c r="N99" s="1050"/>
      <c r="O99" s="1050"/>
      <c r="P99" s="1050"/>
      <c r="Q99" s="1050"/>
      <c r="R99" s="1050"/>
    </row>
    <row r="100" spans="1:18">
      <c r="A100" s="569"/>
      <c r="B100" s="1920" t="s">
        <v>292</v>
      </c>
      <c r="C100" s="1920"/>
      <c r="D100" s="1920"/>
      <c r="E100" s="1920"/>
      <c r="F100" s="1920"/>
      <c r="G100" s="1920"/>
      <c r="H100" s="1920"/>
      <c r="I100" s="1920"/>
      <c r="J100" s="1920"/>
      <c r="K100" s="1920"/>
      <c r="L100" s="1920"/>
      <c r="M100" s="1920"/>
      <c r="N100" s="1920"/>
      <c r="O100" s="1920"/>
      <c r="P100" s="1920"/>
      <c r="Q100" s="1920"/>
      <c r="R100" s="1920"/>
    </row>
    <row r="101" spans="1:18">
      <c r="A101" s="569"/>
      <c r="B101" s="1920"/>
      <c r="C101" s="1920"/>
      <c r="D101" s="1920"/>
      <c r="E101" s="1920"/>
      <c r="F101" s="1920"/>
      <c r="G101" s="1920"/>
      <c r="H101" s="1920"/>
      <c r="I101" s="1920"/>
      <c r="J101" s="1920"/>
      <c r="K101" s="1920"/>
      <c r="L101" s="1920"/>
      <c r="M101" s="1920"/>
      <c r="N101" s="1920"/>
      <c r="O101" s="1920"/>
      <c r="P101" s="1920"/>
      <c r="Q101" s="1920"/>
      <c r="R101" s="1920"/>
    </row>
    <row r="102" spans="1:18">
      <c r="A102" s="569"/>
      <c r="B102" s="940"/>
      <c r="C102" s="940"/>
      <c r="D102" s="940"/>
      <c r="E102" s="940"/>
      <c r="F102" s="940"/>
      <c r="G102" s="940"/>
      <c r="H102" s="940"/>
      <c r="I102" s="940"/>
      <c r="J102" s="940"/>
      <c r="K102" s="940"/>
      <c r="L102" s="940"/>
      <c r="M102" s="940"/>
      <c r="N102" s="940"/>
      <c r="O102" s="940"/>
      <c r="P102" s="940"/>
      <c r="Q102" s="940"/>
      <c r="R102" s="940"/>
    </row>
    <row r="103" spans="1:18">
      <c r="A103" s="569"/>
      <c r="B103" s="940"/>
      <c r="C103" s="940"/>
      <c r="D103" s="940"/>
      <c r="E103" s="940"/>
      <c r="F103" s="940"/>
      <c r="G103" s="940"/>
      <c r="H103" s="940"/>
      <c r="I103" s="940"/>
      <c r="J103" s="940"/>
      <c r="K103" s="940"/>
      <c r="L103" s="940"/>
      <c r="M103" s="940"/>
      <c r="N103" s="940"/>
      <c r="O103" s="940"/>
      <c r="P103" s="940"/>
      <c r="Q103" s="940"/>
      <c r="R103" s="940"/>
    </row>
    <row r="104" spans="1:18">
      <c r="A104" s="569"/>
      <c r="B104" s="940"/>
      <c r="C104" s="940"/>
      <c r="D104" s="940"/>
      <c r="E104" s="940"/>
      <c r="F104" s="940"/>
      <c r="G104" s="940"/>
      <c r="H104" s="940"/>
      <c r="I104" s="940"/>
      <c r="J104" s="940"/>
      <c r="K104" s="940"/>
      <c r="L104" s="940"/>
      <c r="M104" s="940"/>
      <c r="N104" s="940"/>
      <c r="O104" s="940"/>
      <c r="P104" s="940"/>
      <c r="Q104" s="940"/>
      <c r="R104" s="940"/>
    </row>
    <row r="105" spans="1:18">
      <c r="A105" s="569"/>
      <c r="B105" s="940"/>
      <c r="C105" s="940"/>
      <c r="D105" s="940"/>
      <c r="E105" s="940"/>
      <c r="F105" s="940"/>
      <c r="G105" s="940"/>
      <c r="H105" s="940"/>
      <c r="I105" s="940"/>
      <c r="J105" s="940"/>
      <c r="K105" s="940"/>
      <c r="L105" s="940"/>
      <c r="M105" s="940"/>
      <c r="N105" s="940"/>
      <c r="O105" s="940"/>
      <c r="P105" s="940"/>
      <c r="Q105" s="940"/>
      <c r="R105" s="940"/>
    </row>
    <row r="106" spans="1:18">
      <c r="A106" s="569"/>
      <c r="B106" s="940"/>
      <c r="C106" s="940"/>
      <c r="D106" s="940"/>
      <c r="E106" s="940"/>
      <c r="F106" s="940"/>
      <c r="G106" s="940"/>
      <c r="H106" s="940"/>
      <c r="I106" s="940"/>
      <c r="J106" s="940"/>
      <c r="K106" s="940"/>
      <c r="L106" s="940"/>
      <c r="M106" s="940"/>
      <c r="N106" s="940"/>
      <c r="O106" s="940"/>
      <c r="P106" s="940"/>
      <c r="Q106" s="940"/>
      <c r="R106" s="940"/>
    </row>
    <row r="107" spans="1:18">
      <c r="A107" s="569"/>
      <c r="B107" s="940"/>
      <c r="C107" s="940"/>
      <c r="D107" s="940"/>
      <c r="E107" s="940"/>
      <c r="F107" s="940"/>
      <c r="G107" s="940"/>
      <c r="H107" s="940"/>
      <c r="I107" s="940"/>
      <c r="J107" s="940"/>
      <c r="K107" s="940"/>
      <c r="L107" s="940"/>
      <c r="M107" s="940"/>
      <c r="N107" s="940"/>
      <c r="O107" s="940"/>
      <c r="P107" s="940"/>
      <c r="Q107" s="940"/>
      <c r="R107" s="940"/>
    </row>
  </sheetData>
  <sortState ref="U7:AB20">
    <sortCondition ref="U7"/>
  </sortState>
  <mergeCells count="8">
    <mergeCell ref="B100:R101"/>
    <mergeCell ref="B38:R39"/>
    <mergeCell ref="A2:I2"/>
    <mergeCell ref="A1:R1"/>
    <mergeCell ref="A3:R3"/>
    <mergeCell ref="A25:R25"/>
    <mergeCell ref="A65:R65"/>
    <mergeCell ref="A87:R8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List51"/>
  <dimension ref="A1:AC45"/>
  <sheetViews>
    <sheetView showGridLines="0" zoomScaleNormal="100" zoomScaleSheetLayoutView="100" workbookViewId="0">
      <selection sqref="A1:P1"/>
    </sheetView>
  </sheetViews>
  <sheetFormatPr defaultRowHeight="11.25"/>
  <cols>
    <col min="1" max="1" width="9.42578125" style="399" customWidth="1"/>
    <col min="2" max="16" width="6" style="399" customWidth="1"/>
    <col min="17" max="17" width="11.5703125" style="399" customWidth="1"/>
    <col min="18" max="18" width="10.85546875" style="399" bestFit="1" customWidth="1"/>
    <col min="19" max="255" width="9.140625" style="399"/>
    <col min="256" max="268" width="10.7109375" style="399" customWidth="1"/>
    <col min="269" max="511" width="9.140625" style="399"/>
    <col min="512" max="524" width="10.7109375" style="399" customWidth="1"/>
    <col min="525" max="767" width="9.140625" style="399"/>
    <col min="768" max="780" width="10.7109375" style="399" customWidth="1"/>
    <col min="781" max="1023" width="9.140625" style="399"/>
    <col min="1024" max="1036" width="10.7109375" style="399" customWidth="1"/>
    <col min="1037" max="1279" width="9.140625" style="399"/>
    <col min="1280" max="1292" width="10.7109375" style="399" customWidth="1"/>
    <col min="1293" max="1535" width="9.140625" style="399"/>
    <col min="1536" max="1548" width="10.7109375" style="399" customWidth="1"/>
    <col min="1549" max="1791" width="9.140625" style="399"/>
    <col min="1792" max="1804" width="10.7109375" style="399" customWidth="1"/>
    <col min="1805" max="2047" width="9.140625" style="399"/>
    <col min="2048" max="2060" width="10.7109375" style="399" customWidth="1"/>
    <col min="2061" max="2303" width="9.140625" style="399"/>
    <col min="2304" max="2316" width="10.7109375" style="399" customWidth="1"/>
    <col min="2317" max="2559" width="9.140625" style="399"/>
    <col min="2560" max="2572" width="10.7109375" style="399" customWidth="1"/>
    <col min="2573" max="2815" width="9.140625" style="399"/>
    <col min="2816" max="2828" width="10.7109375" style="399" customWidth="1"/>
    <col min="2829" max="3071" width="9.140625" style="399"/>
    <col min="3072" max="3084" width="10.7109375" style="399" customWidth="1"/>
    <col min="3085" max="3327" width="9.140625" style="399"/>
    <col min="3328" max="3340" width="10.7109375" style="399" customWidth="1"/>
    <col min="3341" max="3583" width="9.140625" style="399"/>
    <col min="3584" max="3596" width="10.7109375" style="399" customWidth="1"/>
    <col min="3597" max="3839" width="9.140625" style="399"/>
    <col min="3840" max="3852" width="10.7109375" style="399" customWidth="1"/>
    <col min="3853" max="4095" width="9.140625" style="399"/>
    <col min="4096" max="4108" width="10.7109375" style="399" customWidth="1"/>
    <col min="4109" max="4351" width="9.140625" style="399"/>
    <col min="4352" max="4364" width="10.7109375" style="399" customWidth="1"/>
    <col min="4365" max="4607" width="9.140625" style="399"/>
    <col min="4608" max="4620" width="10.7109375" style="399" customWidth="1"/>
    <col min="4621" max="4863" width="9.140625" style="399"/>
    <col min="4864" max="4876" width="10.7109375" style="399" customWidth="1"/>
    <col min="4877" max="5119" width="9.140625" style="399"/>
    <col min="5120" max="5132" width="10.7109375" style="399" customWidth="1"/>
    <col min="5133" max="5375" width="9.140625" style="399"/>
    <col min="5376" max="5388" width="10.7109375" style="399" customWidth="1"/>
    <col min="5389" max="5631" width="9.140625" style="399"/>
    <col min="5632" max="5644" width="10.7109375" style="399" customWidth="1"/>
    <col min="5645" max="5887" width="9.140625" style="399"/>
    <col min="5888" max="5900" width="10.7109375" style="399" customWidth="1"/>
    <col min="5901" max="6143" width="9.140625" style="399"/>
    <col min="6144" max="6156" width="10.7109375" style="399" customWidth="1"/>
    <col min="6157" max="6399" width="9.140625" style="399"/>
    <col min="6400" max="6412" width="10.7109375" style="399" customWidth="1"/>
    <col min="6413" max="6655" width="9.140625" style="399"/>
    <col min="6656" max="6668" width="10.7109375" style="399" customWidth="1"/>
    <col min="6669" max="6911" width="9.140625" style="399"/>
    <col min="6912" max="6924" width="10.7109375" style="399" customWidth="1"/>
    <col min="6925" max="7167" width="9.140625" style="399"/>
    <col min="7168" max="7180" width="10.7109375" style="399" customWidth="1"/>
    <col min="7181" max="7423" width="9.140625" style="399"/>
    <col min="7424" max="7436" width="10.7109375" style="399" customWidth="1"/>
    <col min="7437" max="7679" width="9.140625" style="399"/>
    <col min="7680" max="7692" width="10.7109375" style="399" customWidth="1"/>
    <col min="7693" max="7935" width="9.140625" style="399"/>
    <col min="7936" max="7948" width="10.7109375" style="399" customWidth="1"/>
    <col min="7949" max="8191" width="9.140625" style="399"/>
    <col min="8192" max="8204" width="10.7109375" style="399" customWidth="1"/>
    <col min="8205" max="8447" width="9.140625" style="399"/>
    <col min="8448" max="8460" width="10.7109375" style="399" customWidth="1"/>
    <col min="8461" max="8703" width="9.140625" style="399"/>
    <col min="8704" max="8716" width="10.7109375" style="399" customWidth="1"/>
    <col min="8717" max="8959" width="9.140625" style="399"/>
    <col min="8960" max="8972" width="10.7109375" style="399" customWidth="1"/>
    <col min="8973" max="9215" width="9.140625" style="399"/>
    <col min="9216" max="9228" width="10.7109375" style="399" customWidth="1"/>
    <col min="9229" max="9471" width="9.140625" style="399"/>
    <col min="9472" max="9484" width="10.7109375" style="399" customWidth="1"/>
    <col min="9485" max="9727" width="9.140625" style="399"/>
    <col min="9728" max="9740" width="10.7109375" style="399" customWidth="1"/>
    <col min="9741" max="9983" width="9.140625" style="399"/>
    <col min="9984" max="9996" width="10.7109375" style="399" customWidth="1"/>
    <col min="9997" max="10239" width="9.140625" style="399"/>
    <col min="10240" max="10252" width="10.7109375" style="399" customWidth="1"/>
    <col min="10253" max="10495" width="9.140625" style="399"/>
    <col min="10496" max="10508" width="10.7109375" style="399" customWidth="1"/>
    <col min="10509" max="10751" width="9.140625" style="399"/>
    <col min="10752" max="10764" width="10.7109375" style="399" customWidth="1"/>
    <col min="10765" max="11007" width="9.140625" style="399"/>
    <col min="11008" max="11020" width="10.7109375" style="399" customWidth="1"/>
    <col min="11021" max="11263" width="9.140625" style="399"/>
    <col min="11264" max="11276" width="10.7109375" style="399" customWidth="1"/>
    <col min="11277" max="11519" width="9.140625" style="399"/>
    <col min="11520" max="11532" width="10.7109375" style="399" customWidth="1"/>
    <col min="11533" max="11775" width="9.140625" style="399"/>
    <col min="11776" max="11788" width="10.7109375" style="399" customWidth="1"/>
    <col min="11789" max="12031" width="9.140625" style="399"/>
    <col min="12032" max="12044" width="10.7109375" style="399" customWidth="1"/>
    <col min="12045" max="12287" width="9.140625" style="399"/>
    <col min="12288" max="12300" width="10.7109375" style="399" customWidth="1"/>
    <col min="12301" max="12543" width="9.140625" style="399"/>
    <col min="12544" max="12556" width="10.7109375" style="399" customWidth="1"/>
    <col min="12557" max="12799" width="9.140625" style="399"/>
    <col min="12800" max="12812" width="10.7109375" style="399" customWidth="1"/>
    <col min="12813" max="13055" width="9.140625" style="399"/>
    <col min="13056" max="13068" width="10.7109375" style="399" customWidth="1"/>
    <col min="13069" max="13311" width="9.140625" style="399"/>
    <col min="13312" max="13324" width="10.7109375" style="399" customWidth="1"/>
    <col min="13325" max="13567" width="9.140625" style="399"/>
    <col min="13568" max="13580" width="10.7109375" style="399" customWidth="1"/>
    <col min="13581" max="13823" width="9.140625" style="399"/>
    <col min="13824" max="13836" width="10.7109375" style="399" customWidth="1"/>
    <col min="13837" max="14079" width="9.140625" style="399"/>
    <col min="14080" max="14092" width="10.7109375" style="399" customWidth="1"/>
    <col min="14093" max="14335" width="9.140625" style="399"/>
    <col min="14336" max="14348" width="10.7109375" style="399" customWidth="1"/>
    <col min="14349" max="14591" width="9.140625" style="399"/>
    <col min="14592" max="14604" width="10.7109375" style="399" customWidth="1"/>
    <col min="14605" max="14847" width="9.140625" style="399"/>
    <col min="14848" max="14860" width="10.7109375" style="399" customWidth="1"/>
    <col min="14861" max="15103" width="9.140625" style="399"/>
    <col min="15104" max="15116" width="10.7109375" style="399" customWidth="1"/>
    <col min="15117" max="15359" width="9.140625" style="399"/>
    <col min="15360" max="15372" width="10.7109375" style="399" customWidth="1"/>
    <col min="15373" max="15615" width="9.140625" style="399"/>
    <col min="15616" max="15628" width="10.7109375" style="399" customWidth="1"/>
    <col min="15629" max="15871" width="9.140625" style="399"/>
    <col min="15872" max="15884" width="10.7109375" style="399" customWidth="1"/>
    <col min="15885" max="16127" width="9.140625" style="399"/>
    <col min="16128" max="16140" width="10.7109375" style="399" customWidth="1"/>
    <col min="16141" max="16384" width="9.140625" style="399"/>
  </cols>
  <sheetData>
    <row r="1" spans="1:24" ht="18" customHeight="1">
      <c r="A1" s="1590" t="s">
        <v>473</v>
      </c>
      <c r="B1" s="1590"/>
      <c r="C1" s="1590"/>
      <c r="D1" s="1590"/>
      <c r="E1" s="1590"/>
      <c r="F1" s="1590"/>
      <c r="G1" s="1590"/>
      <c r="H1" s="1590"/>
      <c r="I1" s="1590"/>
      <c r="J1" s="1590"/>
      <c r="K1" s="1590"/>
      <c r="L1" s="1590"/>
      <c r="M1" s="1590"/>
      <c r="N1" s="1590"/>
      <c r="O1" s="1590"/>
      <c r="P1" s="1590"/>
    </row>
    <row r="2" spans="1:24" ht="5.0999999999999996" customHeight="1">
      <c r="A2" s="1921"/>
      <c r="B2" s="1921"/>
      <c r="C2" s="1921"/>
      <c r="D2" s="1921"/>
      <c r="E2" s="1921"/>
      <c r="F2" s="1921"/>
      <c r="G2" s="1921"/>
      <c r="H2" s="1921"/>
      <c r="I2" s="1921"/>
      <c r="J2" s="1316"/>
      <c r="K2" s="435"/>
      <c r="L2" s="435"/>
      <c r="M2" s="435"/>
      <c r="N2" s="435"/>
      <c r="O2" s="435"/>
      <c r="P2" s="435"/>
    </row>
    <row r="3" spans="1:24" s="712" customFormat="1" ht="20.100000000000001" customHeight="1">
      <c r="A3" s="1682" t="s">
        <v>533</v>
      </c>
      <c r="B3" s="1683"/>
      <c r="C3" s="1683"/>
      <c r="D3" s="1683"/>
      <c r="E3" s="1683"/>
      <c r="F3" s="1683"/>
      <c r="G3" s="1683"/>
      <c r="H3" s="1683"/>
      <c r="I3" s="1683"/>
      <c r="J3" s="1683"/>
      <c r="K3" s="1683"/>
      <c r="L3" s="1683"/>
      <c r="M3" s="1683"/>
      <c r="N3" s="1683"/>
      <c r="O3" s="1683"/>
      <c r="P3" s="1684"/>
    </row>
    <row r="4" spans="1:24" ht="72" customHeight="1">
      <c r="A4" s="277" t="str">
        <f>'6.1'!A8</f>
        <v>Období</v>
      </c>
      <c r="B4" s="272" t="s">
        <v>171</v>
      </c>
      <c r="C4" s="138" t="s">
        <v>172</v>
      </c>
      <c r="D4" s="141" t="s">
        <v>173</v>
      </c>
      <c r="E4" s="138" t="s">
        <v>220</v>
      </c>
      <c r="F4" s="141" t="s">
        <v>174</v>
      </c>
      <c r="G4" s="138" t="s">
        <v>175</v>
      </c>
      <c r="H4" s="141" t="s">
        <v>176</v>
      </c>
      <c r="I4" s="138" t="s">
        <v>177</v>
      </c>
      <c r="J4" s="141" t="s">
        <v>178</v>
      </c>
      <c r="K4" s="138" t="s">
        <v>289</v>
      </c>
      <c r="L4" s="141" t="s">
        <v>180</v>
      </c>
      <c r="M4" s="138" t="s">
        <v>181</v>
      </c>
      <c r="N4" s="141" t="s">
        <v>182</v>
      </c>
      <c r="O4" s="272" t="s">
        <v>183</v>
      </c>
      <c r="P4" s="147" t="s">
        <v>170</v>
      </c>
    </row>
    <row r="5" spans="1:24" ht="12" customHeight="1">
      <c r="A5" s="406" t="str">
        <f>'6.1'!A9</f>
        <v>leden</v>
      </c>
      <c r="B5" s="407">
        <v>0.30000000000000004</v>
      </c>
      <c r="C5" s="425">
        <v>2.25806451612903E-2</v>
      </c>
      <c r="D5" s="409">
        <v>0.44838709677419364</v>
      </c>
      <c r="E5" s="408">
        <v>9.6774193548387327E-3</v>
      </c>
      <c r="F5" s="409">
        <v>0.97741935483870956</v>
      </c>
      <c r="G5" s="408">
        <v>0.64516129032258063</v>
      </c>
      <c r="H5" s="409">
        <v>-4.8387096774193547E-2</v>
      </c>
      <c r="I5" s="408">
        <v>0.10967741935483867</v>
      </c>
      <c r="J5" s="409">
        <v>1.0935483870967744</v>
      </c>
      <c r="K5" s="425">
        <v>2.5935483870967735</v>
      </c>
      <c r="L5" s="407">
        <v>1.3645161290322578</v>
      </c>
      <c r="M5" s="408">
        <v>1.167741935483871</v>
      </c>
      <c r="N5" s="409">
        <v>-0.46129032258064501</v>
      </c>
      <c r="O5" s="409">
        <v>-0.49354838709677401</v>
      </c>
      <c r="P5" s="874">
        <v>0.39032258064516134</v>
      </c>
      <c r="Q5" s="413"/>
      <c r="R5" s="413"/>
    </row>
    <row r="6" spans="1:24" ht="12" customHeight="1">
      <c r="A6" s="414" t="str">
        <f>'6.1'!A10</f>
        <v>únor</v>
      </c>
      <c r="B6" s="407">
        <v>3.9321428571428569</v>
      </c>
      <c r="C6" s="415">
        <v>5.0964285714285724</v>
      </c>
      <c r="D6" s="409">
        <v>2.9499999999999993</v>
      </c>
      <c r="E6" s="415">
        <v>3.4571428571428569</v>
      </c>
      <c r="F6" s="409">
        <v>3.6607142857142847</v>
      </c>
      <c r="G6" s="415">
        <v>4.1214285714285719</v>
      </c>
      <c r="H6" s="409">
        <v>3.9142857142857146</v>
      </c>
      <c r="I6" s="415">
        <v>4.0285714285714276</v>
      </c>
      <c r="J6" s="409">
        <v>4.3035714285714288</v>
      </c>
      <c r="K6" s="428">
        <v>6.0249999999999977</v>
      </c>
      <c r="L6" s="409">
        <v>4.9285714285714297</v>
      </c>
      <c r="M6" s="415">
        <v>4.4214285714285717</v>
      </c>
      <c r="N6" s="409">
        <v>3.2642857142857138</v>
      </c>
      <c r="O6" s="409">
        <v>3.5142857142857138</v>
      </c>
      <c r="P6" s="867">
        <v>3.9928571428571429</v>
      </c>
      <c r="Q6" s="14"/>
      <c r="R6" s="12"/>
      <c r="S6" s="13"/>
      <c r="T6" s="13"/>
      <c r="U6" s="13"/>
      <c r="V6" s="13"/>
      <c r="W6" s="13"/>
      <c r="X6" s="13"/>
    </row>
    <row r="7" spans="1:24" ht="12" customHeight="1">
      <c r="A7" s="418" t="str">
        <f>'6.1'!A11</f>
        <v>březen</v>
      </c>
      <c r="B7" s="419">
        <v>3.825806451612904</v>
      </c>
      <c r="C7" s="421">
        <v>5.67741935483871</v>
      </c>
      <c r="D7" s="422">
        <v>3.032258064516129</v>
      </c>
      <c r="E7" s="421">
        <v>3.8387096774193554</v>
      </c>
      <c r="F7" s="422">
        <v>3.4838709677419359</v>
      </c>
      <c r="G7" s="421">
        <v>4.4225806451612915</v>
      </c>
      <c r="H7" s="422">
        <v>4.2193548387096769</v>
      </c>
      <c r="I7" s="421">
        <v>4.1161290322580655</v>
      </c>
      <c r="J7" s="422">
        <v>4.1580645161290324</v>
      </c>
      <c r="K7" s="431">
        <v>5.9451612903225826</v>
      </c>
      <c r="L7" s="422">
        <v>4.6258064516129034</v>
      </c>
      <c r="M7" s="421">
        <v>4.064516129032258</v>
      </c>
      <c r="N7" s="422">
        <v>3.8064516129032269</v>
      </c>
      <c r="O7" s="420">
        <v>3.9354838709677411</v>
      </c>
      <c r="P7" s="872">
        <v>4.1483870967741927</v>
      </c>
      <c r="Q7" s="14"/>
      <c r="R7" s="12"/>
      <c r="S7" s="13"/>
      <c r="T7" s="13"/>
      <c r="U7" s="13"/>
      <c r="V7" s="13"/>
      <c r="W7" s="13"/>
      <c r="X7" s="13"/>
    </row>
    <row r="8" spans="1:24" ht="12" customHeight="1">
      <c r="A8" s="406" t="str">
        <f>'6.1'!A12</f>
        <v>duben</v>
      </c>
      <c r="B8" s="407">
        <v>9.1999999999999993</v>
      </c>
      <c r="C8" s="408">
        <v>10.66333333333333</v>
      </c>
      <c r="D8" s="409">
        <v>8.5666666666666664</v>
      </c>
      <c r="E8" s="408">
        <v>8.93</v>
      </c>
      <c r="F8" s="409">
        <v>8.8333333333333357</v>
      </c>
      <c r="G8" s="408">
        <v>9.2566666666666642</v>
      </c>
      <c r="H8" s="409">
        <v>8.9233333333333356</v>
      </c>
      <c r="I8" s="408">
        <v>8.9933333333333358</v>
      </c>
      <c r="J8" s="409">
        <v>9.7100000000000009</v>
      </c>
      <c r="K8" s="425">
        <v>11.723333333333333</v>
      </c>
      <c r="L8" s="409">
        <v>9.9533333333333314</v>
      </c>
      <c r="M8" s="408">
        <v>9.793333333333333</v>
      </c>
      <c r="N8" s="409">
        <v>9.1233333333333331</v>
      </c>
      <c r="O8" s="409">
        <v>7.996666666666667</v>
      </c>
      <c r="P8" s="874">
        <v>9.4466666666666654</v>
      </c>
      <c r="Q8" s="14"/>
      <c r="R8" s="12"/>
      <c r="S8" s="13"/>
      <c r="T8" s="13"/>
      <c r="U8" s="13"/>
      <c r="V8" s="13"/>
      <c r="W8" s="13"/>
      <c r="X8" s="13"/>
    </row>
    <row r="9" spans="1:24" ht="12" customHeight="1">
      <c r="A9" s="414" t="str">
        <f>'6.1'!A13</f>
        <v>květen</v>
      </c>
      <c r="B9" s="407">
        <v>10.796774193548389</v>
      </c>
      <c r="C9" s="415">
        <v>12.896774193548387</v>
      </c>
      <c r="D9" s="409">
        <v>10.14838709677419</v>
      </c>
      <c r="E9" s="415">
        <v>10.874193548387092</v>
      </c>
      <c r="F9" s="409">
        <v>10.625806451612906</v>
      </c>
      <c r="G9" s="415">
        <v>10.970967741935484</v>
      </c>
      <c r="H9" s="409">
        <v>10.92258064516129</v>
      </c>
      <c r="I9" s="415">
        <v>10.85483870967742</v>
      </c>
      <c r="J9" s="409">
        <v>11.512903225806452</v>
      </c>
      <c r="K9" s="428">
        <v>13.241935483870968</v>
      </c>
      <c r="L9" s="409">
        <v>11.767741935483871</v>
      </c>
      <c r="M9" s="415">
        <v>11.75483870967742</v>
      </c>
      <c r="N9" s="409">
        <v>10.793548387096777</v>
      </c>
      <c r="O9" s="409">
        <v>10.448387096774191</v>
      </c>
      <c r="P9" s="867">
        <v>11.2</v>
      </c>
      <c r="Q9" s="14"/>
      <c r="R9" s="12"/>
      <c r="S9" s="13"/>
      <c r="T9" s="13"/>
      <c r="U9" s="13"/>
      <c r="V9" s="13"/>
      <c r="W9" s="13"/>
      <c r="X9" s="13"/>
    </row>
    <row r="10" spans="1:24" ht="12" customHeight="1">
      <c r="A10" s="418" t="str">
        <f>'6.1'!A14</f>
        <v>červen</v>
      </c>
      <c r="B10" s="419">
        <v>15.986666666666672</v>
      </c>
      <c r="C10" s="421">
        <v>18.05</v>
      </c>
      <c r="D10" s="422">
        <v>15.333333333333334</v>
      </c>
      <c r="E10" s="421">
        <v>16.706666666666667</v>
      </c>
      <c r="F10" s="422">
        <v>16.450000000000003</v>
      </c>
      <c r="G10" s="421">
        <v>16.670000000000002</v>
      </c>
      <c r="H10" s="422">
        <v>16.613333333333337</v>
      </c>
      <c r="I10" s="421">
        <v>16.613333333333333</v>
      </c>
      <c r="J10" s="422">
        <v>16.623333333333338</v>
      </c>
      <c r="K10" s="431">
        <v>18.393333333333331</v>
      </c>
      <c r="L10" s="422">
        <v>17.09</v>
      </c>
      <c r="M10" s="421">
        <v>17.223333333333336</v>
      </c>
      <c r="N10" s="422">
        <v>16.083333333333332</v>
      </c>
      <c r="O10" s="420">
        <v>16.43</v>
      </c>
      <c r="P10" s="872">
        <v>16.643333333333331</v>
      </c>
      <c r="Q10" s="14"/>
      <c r="R10" s="12"/>
      <c r="S10" s="13"/>
      <c r="T10" s="13"/>
      <c r="U10" s="13"/>
      <c r="V10" s="13"/>
      <c r="W10" s="13"/>
      <c r="X10" s="13"/>
    </row>
    <row r="11" spans="1:24" ht="12" customHeight="1">
      <c r="A11" s="406" t="str">
        <f>'6.1'!A15</f>
        <v>červenec</v>
      </c>
      <c r="B11" s="407">
        <v>17.438709677419357</v>
      </c>
      <c r="C11" s="408">
        <v>19.487096774193549</v>
      </c>
      <c r="D11" s="409">
        <v>16.703225806451616</v>
      </c>
      <c r="E11" s="408">
        <v>17.429032258064517</v>
      </c>
      <c r="F11" s="409">
        <v>17.49354838709678</v>
      </c>
      <c r="G11" s="408">
        <v>17.941935483870971</v>
      </c>
      <c r="H11" s="409">
        <v>17.551612903225806</v>
      </c>
      <c r="I11" s="408">
        <v>17.64838709677419</v>
      </c>
      <c r="J11" s="409">
        <v>18.238709677419354</v>
      </c>
      <c r="K11" s="425">
        <v>20.5</v>
      </c>
      <c r="L11" s="409">
        <v>18.703225806451613</v>
      </c>
      <c r="M11" s="408">
        <v>18.306451612903224</v>
      </c>
      <c r="N11" s="409">
        <v>17.461290322580645</v>
      </c>
      <c r="O11" s="409">
        <v>17.541935483870969</v>
      </c>
      <c r="P11" s="874">
        <v>17.977419354838709</v>
      </c>
      <c r="Q11" s="14"/>
      <c r="R11" s="12"/>
      <c r="S11" s="13"/>
      <c r="T11" s="13"/>
      <c r="U11" s="13"/>
      <c r="V11" s="13"/>
      <c r="W11" s="13"/>
      <c r="X11" s="13"/>
    </row>
    <row r="12" spans="1:24" ht="12" customHeight="1">
      <c r="A12" s="414" t="str">
        <f>'6.1'!A16</f>
        <v>srpen</v>
      </c>
      <c r="B12" s="407">
        <v>18.245161290322585</v>
      </c>
      <c r="C12" s="415">
        <v>20.745161290322578</v>
      </c>
      <c r="D12" s="409">
        <v>17.774193548387093</v>
      </c>
      <c r="E12" s="415">
        <v>18.712903225806453</v>
      </c>
      <c r="F12" s="409">
        <v>18.690322580645166</v>
      </c>
      <c r="G12" s="415">
        <v>19.051612903225806</v>
      </c>
      <c r="H12" s="409">
        <v>18.848387096774196</v>
      </c>
      <c r="I12" s="415">
        <v>18.958064516129035</v>
      </c>
      <c r="J12" s="409">
        <v>18.741935483870972</v>
      </c>
      <c r="K12" s="428">
        <v>21.135483870967743</v>
      </c>
      <c r="L12" s="409">
        <v>19.554838709677423</v>
      </c>
      <c r="M12" s="415">
        <v>19.541935483870965</v>
      </c>
      <c r="N12" s="409">
        <v>18.616129032258065</v>
      </c>
      <c r="O12" s="409">
        <v>18.803225806451611</v>
      </c>
      <c r="P12" s="867">
        <v>19.048387096774192</v>
      </c>
      <c r="Q12" s="14"/>
      <c r="R12" s="12"/>
      <c r="S12" s="13"/>
      <c r="T12" s="13"/>
      <c r="U12" s="13"/>
      <c r="V12" s="13"/>
      <c r="W12" s="13"/>
      <c r="X12" s="13"/>
    </row>
    <row r="13" spans="1:24" ht="12" customHeight="1">
      <c r="A13" s="418" t="str">
        <f>'6.1'!A17</f>
        <v>září</v>
      </c>
      <c r="B13" s="419">
        <v>13.550000000000002</v>
      </c>
      <c r="C13" s="421">
        <v>15.526666666666669</v>
      </c>
      <c r="D13" s="422">
        <v>12.693333333333333</v>
      </c>
      <c r="E13" s="421">
        <v>13.740000000000002</v>
      </c>
      <c r="F13" s="422">
        <v>13.626666666666667</v>
      </c>
      <c r="G13" s="421">
        <v>14.343333333333334</v>
      </c>
      <c r="H13" s="422">
        <v>14.043333333333333</v>
      </c>
      <c r="I13" s="421">
        <v>14.110000000000001</v>
      </c>
      <c r="J13" s="422">
        <v>13.883333333333333</v>
      </c>
      <c r="K13" s="431">
        <v>16.306666666666665</v>
      </c>
      <c r="L13" s="422">
        <v>14.713333333333333</v>
      </c>
      <c r="M13" s="421">
        <v>14.383333333333333</v>
      </c>
      <c r="N13" s="422">
        <v>13.846666666666668</v>
      </c>
      <c r="O13" s="420">
        <v>13.943333333333332</v>
      </c>
      <c r="P13" s="872">
        <v>14.163333333333334</v>
      </c>
      <c r="Q13" s="14"/>
      <c r="R13" s="12"/>
      <c r="S13" s="13"/>
      <c r="T13" s="13"/>
      <c r="U13" s="13"/>
      <c r="V13" s="13"/>
      <c r="W13" s="13"/>
      <c r="X13" s="13"/>
    </row>
    <row r="14" spans="1:24" ht="12" customHeight="1">
      <c r="A14" s="406" t="str">
        <f>'6.1'!A18</f>
        <v>říjen</v>
      </c>
      <c r="B14" s="407">
        <v>8.3677419354838705</v>
      </c>
      <c r="C14" s="408">
        <v>10.300000000000002</v>
      </c>
      <c r="D14" s="409">
        <v>7.9677419354838737</v>
      </c>
      <c r="E14" s="408">
        <v>9.3870967741935516</v>
      </c>
      <c r="F14" s="409">
        <v>9.5516129032258057</v>
      </c>
      <c r="G14" s="408">
        <v>9.8290322580645153</v>
      </c>
      <c r="H14" s="409">
        <v>9.4387096774193573</v>
      </c>
      <c r="I14" s="408">
        <v>9.6354838709677413</v>
      </c>
      <c r="J14" s="409">
        <v>8.6161290322580655</v>
      </c>
      <c r="K14" s="425">
        <v>10.72258064516129</v>
      </c>
      <c r="L14" s="409">
        <v>9.7645161290322573</v>
      </c>
      <c r="M14" s="408">
        <v>9.4741935483870989</v>
      </c>
      <c r="N14" s="409">
        <v>8.612903225806452</v>
      </c>
      <c r="O14" s="409">
        <v>9.0741935483870968</v>
      </c>
      <c r="P14" s="874">
        <v>9.1709677419354847</v>
      </c>
      <c r="Q14" s="14"/>
      <c r="R14" s="12"/>
      <c r="S14" s="13"/>
      <c r="T14" s="13"/>
      <c r="U14" s="13"/>
      <c r="V14" s="13"/>
      <c r="W14" s="13"/>
      <c r="X14" s="13"/>
    </row>
    <row r="15" spans="1:24" ht="12" customHeight="1">
      <c r="A15" s="414" t="str">
        <f>'6.1'!A19</f>
        <v>listopad</v>
      </c>
      <c r="B15" s="407">
        <v>3.2900000000000005</v>
      </c>
      <c r="C15" s="415">
        <v>4.8166666666666655</v>
      </c>
      <c r="D15" s="409">
        <v>2.9199999999999995</v>
      </c>
      <c r="E15" s="415">
        <v>4.0433333333333339</v>
      </c>
      <c r="F15" s="409">
        <v>4.4233333333333329</v>
      </c>
      <c r="G15" s="415">
        <v>4.5133333333333345</v>
      </c>
      <c r="H15" s="409">
        <v>4.0299999999999994</v>
      </c>
      <c r="I15" s="415">
        <v>4.3366666666666678</v>
      </c>
      <c r="J15" s="409">
        <v>3.4733333333333336</v>
      </c>
      <c r="K15" s="428">
        <v>5.5133333333333363</v>
      </c>
      <c r="L15" s="409">
        <v>4.5766666666666662</v>
      </c>
      <c r="M15" s="415">
        <v>4.296666666666666</v>
      </c>
      <c r="N15" s="409">
        <v>3.5466666666666664</v>
      </c>
      <c r="O15" s="409">
        <v>3.7399999999999998</v>
      </c>
      <c r="P15" s="867">
        <v>3.9799999999999995</v>
      </c>
      <c r="Q15" s="14"/>
      <c r="R15" s="12"/>
      <c r="S15" s="13"/>
      <c r="T15" s="13"/>
      <c r="U15" s="13"/>
      <c r="V15" s="13"/>
      <c r="W15" s="13"/>
      <c r="X15" s="13"/>
    </row>
    <row r="16" spans="1:24" ht="12" customHeight="1">
      <c r="A16" s="418" t="str">
        <f>'6.1'!A20</f>
        <v>prosinec</v>
      </c>
      <c r="B16" s="419">
        <v>1.1032258064516127</v>
      </c>
      <c r="C16" s="421">
        <v>2.7290322580645161</v>
      </c>
      <c r="D16" s="422">
        <v>0.8290322580645163</v>
      </c>
      <c r="E16" s="421">
        <v>2.1548387096774193</v>
      </c>
      <c r="F16" s="422">
        <v>2.5806451612903225</v>
      </c>
      <c r="G16" s="421">
        <v>2.5225806451612902</v>
      </c>
      <c r="H16" s="422">
        <v>1.9935483870967743</v>
      </c>
      <c r="I16" s="421">
        <v>2.2483870967741937</v>
      </c>
      <c r="J16" s="422">
        <v>1.5677419354838711</v>
      </c>
      <c r="K16" s="431">
        <v>3.4548387096774187</v>
      </c>
      <c r="L16" s="422">
        <v>2.7387096774193544</v>
      </c>
      <c r="M16" s="421">
        <v>2.3903225806451611</v>
      </c>
      <c r="N16" s="422">
        <v>1.1935483870967742</v>
      </c>
      <c r="O16" s="420">
        <v>2.1161290322580641</v>
      </c>
      <c r="P16" s="872">
        <v>1.9064516129032256</v>
      </c>
      <c r="Q16" s="14"/>
      <c r="R16" s="12"/>
      <c r="S16" s="13"/>
      <c r="T16" s="13"/>
      <c r="U16" s="13"/>
      <c r="V16" s="13"/>
      <c r="W16" s="13"/>
      <c r="X16" s="13"/>
    </row>
    <row r="17" spans="1:29" ht="12" customHeight="1">
      <c r="A17" s="406" t="str">
        <f>'6.1'!A21</f>
        <v>I. čtvrtletí</v>
      </c>
      <c r="B17" s="407">
        <f>AVERAGE(B5:B7)</f>
        <v>2.6859831029185872</v>
      </c>
      <c r="C17" s="425">
        <f t="shared" ref="C17:P17" si="0">AVERAGE(C5:C7)</f>
        <v>3.5988095238095243</v>
      </c>
      <c r="D17" s="407">
        <f t="shared" si="0"/>
        <v>2.1435483870967738</v>
      </c>
      <c r="E17" s="425">
        <f t="shared" si="0"/>
        <v>2.4351766513056838</v>
      </c>
      <c r="F17" s="407">
        <f t="shared" si="0"/>
        <v>2.707334869431643</v>
      </c>
      <c r="G17" s="425">
        <f t="shared" si="0"/>
        <v>3.063056835637481</v>
      </c>
      <c r="H17" s="407">
        <f t="shared" si="0"/>
        <v>2.6950844854070657</v>
      </c>
      <c r="I17" s="425">
        <f t="shared" si="0"/>
        <v>2.7514592933947775</v>
      </c>
      <c r="J17" s="407">
        <f t="shared" si="0"/>
        <v>3.1850614439324119</v>
      </c>
      <c r="K17" s="425">
        <f t="shared" si="0"/>
        <v>4.8545698924731182</v>
      </c>
      <c r="L17" s="407">
        <f t="shared" si="0"/>
        <v>3.6396313364055302</v>
      </c>
      <c r="M17" s="425">
        <f t="shared" si="0"/>
        <v>3.2178955453149007</v>
      </c>
      <c r="N17" s="407">
        <f t="shared" si="0"/>
        <v>2.2031490015360986</v>
      </c>
      <c r="O17" s="407">
        <f t="shared" si="0"/>
        <v>2.3187403993855606</v>
      </c>
      <c r="P17" s="1318">
        <f t="shared" si="0"/>
        <v>2.8438556067588325</v>
      </c>
      <c r="Q17" s="14"/>
      <c r="R17" s="12"/>
      <c r="S17" s="13"/>
      <c r="T17" s="13"/>
      <c r="U17" s="13"/>
      <c r="V17" s="13"/>
      <c r="W17" s="13"/>
      <c r="X17" s="13"/>
    </row>
    <row r="18" spans="1:29" ht="12" customHeight="1">
      <c r="A18" s="414" t="str">
        <f>'6.1'!A22</f>
        <v>II. čtvrtletí</v>
      </c>
      <c r="B18" s="407">
        <f>AVERAGE(B8:B10)</f>
        <v>11.994480286738353</v>
      </c>
      <c r="C18" s="428">
        <f t="shared" ref="C18:P18" si="1">AVERAGE(C8:C10)</f>
        <v>13.870035842293907</v>
      </c>
      <c r="D18" s="407">
        <f t="shared" si="1"/>
        <v>11.349462365591398</v>
      </c>
      <c r="E18" s="428">
        <f t="shared" si="1"/>
        <v>12.170286738351251</v>
      </c>
      <c r="F18" s="407">
        <f t="shared" si="1"/>
        <v>11.969713261648749</v>
      </c>
      <c r="G18" s="428">
        <f t="shared" si="1"/>
        <v>12.29921146953405</v>
      </c>
      <c r="H18" s="407">
        <f t="shared" si="1"/>
        <v>12.153082437275989</v>
      </c>
      <c r="I18" s="428">
        <f t="shared" si="1"/>
        <v>12.153835125448031</v>
      </c>
      <c r="J18" s="407">
        <f t="shared" si="1"/>
        <v>12.615412186379933</v>
      </c>
      <c r="K18" s="428">
        <f t="shared" si="1"/>
        <v>14.452867383512546</v>
      </c>
      <c r="L18" s="407">
        <f t="shared" si="1"/>
        <v>12.937025089605735</v>
      </c>
      <c r="M18" s="428">
        <f t="shared" si="1"/>
        <v>12.923835125448029</v>
      </c>
      <c r="N18" s="407">
        <f t="shared" si="1"/>
        <v>12.000071684587814</v>
      </c>
      <c r="O18" s="407">
        <f t="shared" si="1"/>
        <v>11.625017921146954</v>
      </c>
      <c r="P18" s="1319">
        <f t="shared" si="1"/>
        <v>12.429999999999998</v>
      </c>
      <c r="Q18" s="14"/>
      <c r="R18" s="12"/>
      <c r="S18" s="13"/>
      <c r="T18" s="13"/>
      <c r="U18" s="13"/>
      <c r="V18" s="13"/>
      <c r="W18" s="13"/>
      <c r="X18" s="13"/>
    </row>
    <row r="19" spans="1:29" ht="12" customHeight="1">
      <c r="A19" s="414" t="str">
        <f>'6.1'!A23</f>
        <v>III. čtvrtletí</v>
      </c>
      <c r="B19" s="407">
        <f>AVERAGE(B11:B13)</f>
        <v>16.411290322580648</v>
      </c>
      <c r="C19" s="428">
        <f t="shared" ref="C19:P19" si="2">AVERAGE(C11:C13)</f>
        <v>18.586308243727601</v>
      </c>
      <c r="D19" s="407">
        <f t="shared" si="2"/>
        <v>15.723584229390681</v>
      </c>
      <c r="E19" s="428">
        <f t="shared" si="2"/>
        <v>16.627311827956991</v>
      </c>
      <c r="F19" s="407">
        <f t="shared" si="2"/>
        <v>16.603512544802872</v>
      </c>
      <c r="G19" s="428">
        <f t="shared" si="2"/>
        <v>17.112293906810038</v>
      </c>
      <c r="H19" s="407">
        <f t="shared" si="2"/>
        <v>16.814444444444447</v>
      </c>
      <c r="I19" s="428">
        <f t="shared" si="2"/>
        <v>16.905483870967743</v>
      </c>
      <c r="J19" s="407">
        <f t="shared" si="2"/>
        <v>16.954659498207885</v>
      </c>
      <c r="K19" s="428">
        <f t="shared" si="2"/>
        <v>19.31405017921147</v>
      </c>
      <c r="L19" s="407">
        <f t="shared" si="2"/>
        <v>17.657132616487456</v>
      </c>
      <c r="M19" s="428">
        <f t="shared" si="2"/>
        <v>17.410573476702506</v>
      </c>
      <c r="N19" s="407">
        <f t="shared" si="2"/>
        <v>16.641362007168457</v>
      </c>
      <c r="O19" s="407">
        <f t="shared" si="2"/>
        <v>16.762831541218635</v>
      </c>
      <c r="P19" s="1319">
        <f t="shared" si="2"/>
        <v>17.06304659498208</v>
      </c>
      <c r="Q19" s="15"/>
      <c r="R19" s="13"/>
      <c r="S19" s="13"/>
      <c r="T19" s="13"/>
      <c r="U19" s="13"/>
      <c r="V19" s="13"/>
      <c r="W19" s="13"/>
      <c r="X19" s="13"/>
    </row>
    <row r="20" spans="1:29" ht="12" customHeight="1">
      <c r="A20" s="418" t="str">
        <f>'6.1'!A24</f>
        <v>IV. čtvrtletí</v>
      </c>
      <c r="B20" s="419">
        <f>AVERAGE(B14:B16)</f>
        <v>4.2536559139784949</v>
      </c>
      <c r="C20" s="431">
        <f t="shared" ref="C20:P20" si="3">AVERAGE(C14:C16)</f>
        <v>5.9485663082437279</v>
      </c>
      <c r="D20" s="432">
        <f t="shared" si="3"/>
        <v>3.9055913978494634</v>
      </c>
      <c r="E20" s="431">
        <f t="shared" si="3"/>
        <v>5.1950896057347675</v>
      </c>
      <c r="F20" s="432">
        <f t="shared" si="3"/>
        <v>5.5185304659498202</v>
      </c>
      <c r="G20" s="431">
        <f t="shared" si="3"/>
        <v>5.6216487455197139</v>
      </c>
      <c r="H20" s="432">
        <f t="shared" si="3"/>
        <v>5.1540860215053774</v>
      </c>
      <c r="I20" s="431">
        <f t="shared" si="3"/>
        <v>5.4068458781362017</v>
      </c>
      <c r="J20" s="432">
        <f t="shared" si="3"/>
        <v>4.5524014336917569</v>
      </c>
      <c r="K20" s="431">
        <f t="shared" si="3"/>
        <v>6.5635842293906812</v>
      </c>
      <c r="L20" s="432">
        <f t="shared" si="3"/>
        <v>5.6932974910394263</v>
      </c>
      <c r="M20" s="431">
        <f t="shared" si="3"/>
        <v>5.3870609318996427</v>
      </c>
      <c r="N20" s="432">
        <f>AVERAGE(N14:N16)</f>
        <v>4.4510394265232973</v>
      </c>
      <c r="O20" s="419">
        <f t="shared" si="3"/>
        <v>4.9767741935483869</v>
      </c>
      <c r="P20" s="1317">
        <f t="shared" si="3"/>
        <v>5.0191397849462369</v>
      </c>
    </row>
    <row r="21" spans="1:29" ht="12" customHeight="1">
      <c r="A21" s="406" t="str">
        <f>'6.1'!A25</f>
        <v>I. pololetí</v>
      </c>
      <c r="B21" s="407">
        <f>AVERAGE(B5:B10)</f>
        <v>7.3402316948284705</v>
      </c>
      <c r="C21" s="425">
        <f t="shared" ref="C21:P21" si="4">AVERAGE(C5:C10)</f>
        <v>8.7344226830517169</v>
      </c>
      <c r="D21" s="407">
        <f t="shared" si="4"/>
        <v>6.7465053763440856</v>
      </c>
      <c r="E21" s="425">
        <f t="shared" si="4"/>
        <v>7.3027316948284691</v>
      </c>
      <c r="F21" s="407">
        <f t="shared" si="4"/>
        <v>7.338524065540196</v>
      </c>
      <c r="G21" s="425">
        <f t="shared" si="4"/>
        <v>7.6811341525857655</v>
      </c>
      <c r="H21" s="407">
        <f t="shared" si="4"/>
        <v>7.4240834613415272</v>
      </c>
      <c r="I21" s="425">
        <f t="shared" si="4"/>
        <v>7.4526472094214036</v>
      </c>
      <c r="J21" s="407">
        <f t="shared" si="4"/>
        <v>7.9002368151561724</v>
      </c>
      <c r="K21" s="425">
        <f t="shared" si="4"/>
        <v>9.6537186379928315</v>
      </c>
      <c r="L21" s="407">
        <f t="shared" si="4"/>
        <v>8.2883282130056326</v>
      </c>
      <c r="M21" s="425">
        <f t="shared" si="4"/>
        <v>8.0708653353814643</v>
      </c>
      <c r="N21" s="407">
        <f t="shared" si="4"/>
        <v>7.1016103430619566</v>
      </c>
      <c r="O21" s="407">
        <f t="shared" si="4"/>
        <v>6.9718791602662575</v>
      </c>
      <c r="P21" s="1318">
        <f t="shared" si="4"/>
        <v>7.6369278033794146</v>
      </c>
    </row>
    <row r="22" spans="1:29" ht="12" customHeight="1">
      <c r="A22" s="1310" t="str">
        <f>'6.1'!A26</f>
        <v>II. pololetí</v>
      </c>
      <c r="B22" s="1320">
        <f>AVERAGE(B11:B16)</f>
        <v>10.332473118279571</v>
      </c>
      <c r="C22" s="870">
        <f t="shared" ref="C22:P22" si="5">AVERAGE(C11:C16)</f>
        <v>12.267437275985664</v>
      </c>
      <c r="D22" s="1320">
        <f t="shared" si="5"/>
        <v>9.8145878136200722</v>
      </c>
      <c r="E22" s="870">
        <f t="shared" si="5"/>
        <v>10.911200716845878</v>
      </c>
      <c r="F22" s="1320">
        <f t="shared" si="5"/>
        <v>11.061021505376345</v>
      </c>
      <c r="G22" s="870">
        <f t="shared" si="5"/>
        <v>11.366971326164874</v>
      </c>
      <c r="H22" s="1320">
        <f t="shared" si="5"/>
        <v>10.984265232974913</v>
      </c>
      <c r="I22" s="870">
        <f t="shared" si="5"/>
        <v>11.156164874551971</v>
      </c>
      <c r="J22" s="1320">
        <f t="shared" si="5"/>
        <v>10.753530465949822</v>
      </c>
      <c r="K22" s="870">
        <f t="shared" si="5"/>
        <v>12.938817204301076</v>
      </c>
      <c r="L22" s="1320">
        <f t="shared" si="5"/>
        <v>11.67521505376344</v>
      </c>
      <c r="M22" s="870">
        <f t="shared" si="5"/>
        <v>11.398817204301075</v>
      </c>
      <c r="N22" s="1320">
        <f t="shared" si="5"/>
        <v>10.546200716845878</v>
      </c>
      <c r="O22" s="1320">
        <f t="shared" si="5"/>
        <v>10.869802867383513</v>
      </c>
      <c r="P22" s="1321">
        <f t="shared" si="5"/>
        <v>11.041093189964158</v>
      </c>
    </row>
    <row r="23" spans="1:29" ht="12" customHeight="1">
      <c r="A23" s="278" t="str">
        <f>'6.1'!A27</f>
        <v>rok</v>
      </c>
      <c r="B23" s="284">
        <f>AVERAGE(B5:B16)</f>
        <v>8.8363524065540204</v>
      </c>
      <c r="C23" s="151">
        <f t="shared" ref="C23:P23" si="6">AVERAGE(C5:C16)</f>
        <v>10.500929979518689</v>
      </c>
      <c r="D23" s="149">
        <f t="shared" si="6"/>
        <v>8.2805465949820789</v>
      </c>
      <c r="E23" s="151">
        <f t="shared" si="6"/>
        <v>9.1069662058371748</v>
      </c>
      <c r="F23" s="149">
        <f t="shared" si="6"/>
        <v>9.1997727854582703</v>
      </c>
      <c r="G23" s="151">
        <f t="shared" si="6"/>
        <v>9.5240527393753194</v>
      </c>
      <c r="H23" s="149">
        <f t="shared" si="6"/>
        <v>9.2041743471582187</v>
      </c>
      <c r="I23" s="151">
        <f t="shared" si="6"/>
        <v>9.3044060419866881</v>
      </c>
      <c r="J23" s="149">
        <f t="shared" si="6"/>
        <v>9.3268836405529978</v>
      </c>
      <c r="K23" s="151">
        <f t="shared" si="6"/>
        <v>11.296267921146956</v>
      </c>
      <c r="L23" s="149">
        <f t="shared" si="6"/>
        <v>9.9817716333845379</v>
      </c>
      <c r="M23" s="151">
        <f t="shared" si="6"/>
        <v>9.7348412698412687</v>
      </c>
      <c r="N23" s="149">
        <f t="shared" si="6"/>
        <v>8.8239055299539171</v>
      </c>
      <c r="O23" s="284">
        <f t="shared" si="6"/>
        <v>8.9208410138248837</v>
      </c>
      <c r="P23" s="152">
        <f t="shared" si="6"/>
        <v>9.3390104966717846</v>
      </c>
    </row>
    <row r="24" spans="1:29" ht="12.75" customHeight="1">
      <c r="A24" s="980"/>
      <c r="B24" s="980"/>
      <c r="C24" s="980"/>
      <c r="D24" s="980"/>
      <c r="E24" s="980"/>
      <c r="F24" s="980"/>
      <c r="G24" s="980"/>
      <c r="H24" s="980"/>
      <c r="I24" s="980"/>
      <c r="J24" s="980"/>
      <c r="K24" s="980"/>
      <c r="L24" s="980"/>
      <c r="M24" s="980"/>
      <c r="N24" s="980"/>
      <c r="O24" s="980"/>
      <c r="P24" s="980"/>
    </row>
    <row r="25" spans="1:29" ht="15" customHeight="1">
      <c r="A25" s="1922" t="s">
        <v>319</v>
      </c>
      <c r="B25" s="1923"/>
      <c r="C25" s="1923"/>
      <c r="D25" s="1923"/>
      <c r="E25" s="1923"/>
      <c r="F25" s="1923"/>
      <c r="G25" s="1923"/>
      <c r="H25" s="1923"/>
      <c r="I25" s="1923"/>
      <c r="J25" s="1923"/>
      <c r="K25" s="1923"/>
      <c r="L25" s="1923"/>
      <c r="M25" s="1923"/>
      <c r="N25" s="1923"/>
      <c r="O25" s="1923"/>
      <c r="P25" s="1924"/>
    </row>
    <row r="26" spans="1:29" s="695" customFormat="1" ht="3.75" customHeight="1">
      <c r="A26" s="274"/>
      <c r="B26" s="275" t="str">
        <f>B4</f>
        <v xml:space="preserve"> Jihočeský</v>
      </c>
      <c r="C26" s="275" t="str">
        <f t="shared" ref="C26:O26" si="7">C4</f>
        <v xml:space="preserve"> Jihomoravský</v>
      </c>
      <c r="D26" s="275" t="str">
        <f t="shared" si="7"/>
        <v xml:space="preserve"> Karlovarský</v>
      </c>
      <c r="E26" s="275" t="str">
        <f t="shared" si="7"/>
        <v xml:space="preserve"> Královéhradecký</v>
      </c>
      <c r="F26" s="275" t="str">
        <f t="shared" si="7"/>
        <v xml:space="preserve"> Liberecký</v>
      </c>
      <c r="G26" s="275" t="str">
        <f t="shared" si="7"/>
        <v xml:space="preserve"> Moravskoslezský</v>
      </c>
      <c r="H26" s="275" t="str">
        <f t="shared" si="7"/>
        <v xml:space="preserve"> Olomoucký</v>
      </c>
      <c r="I26" s="275" t="str">
        <f t="shared" si="7"/>
        <v xml:space="preserve"> Pardubický</v>
      </c>
      <c r="J26" s="275" t="str">
        <f t="shared" si="7"/>
        <v xml:space="preserve"> Plzeňský</v>
      </c>
      <c r="K26" s="275" t="str">
        <f t="shared" si="7"/>
        <v xml:space="preserve"> Hlavní město Praha</v>
      </c>
      <c r="L26" s="275" t="str">
        <f t="shared" si="7"/>
        <v xml:space="preserve"> Středočeský</v>
      </c>
      <c r="M26" s="275" t="str">
        <f t="shared" si="7"/>
        <v xml:space="preserve"> Ústecký</v>
      </c>
      <c r="N26" s="275" t="str">
        <f t="shared" si="7"/>
        <v xml:space="preserve"> Vysočina</v>
      </c>
      <c r="O26" s="275" t="str">
        <f t="shared" si="7"/>
        <v xml:space="preserve"> Zlínský</v>
      </c>
      <c r="P26" s="276"/>
    </row>
    <row r="27" spans="1:29" ht="12" customHeight="1">
      <c r="A27" s="406">
        <v>2011</v>
      </c>
      <c r="B27" s="407">
        <v>8.5557514080901189</v>
      </c>
      <c r="C27" s="425">
        <v>9.8014938556067577</v>
      </c>
      <c r="D27" s="409">
        <v>7.658214285714287</v>
      </c>
      <c r="E27" s="408">
        <v>8.5791660266257068</v>
      </c>
      <c r="F27" s="409">
        <v>8.5059094982078864</v>
      </c>
      <c r="G27" s="408">
        <v>8.7939170506912436</v>
      </c>
      <c r="H27" s="409">
        <v>8.7177739375320016</v>
      </c>
      <c r="I27" s="408">
        <v>8.6824468766001033</v>
      </c>
      <c r="J27" s="409">
        <v>8.8933691756272406</v>
      </c>
      <c r="K27" s="425">
        <v>10.557562083973375</v>
      </c>
      <c r="L27" s="407">
        <v>9.3094687660010251</v>
      </c>
      <c r="M27" s="408">
        <v>9.3576939324116744</v>
      </c>
      <c r="N27" s="409">
        <v>8.2871281362007156</v>
      </c>
      <c r="O27" s="409">
        <v>8.7183538146441375</v>
      </c>
      <c r="P27" s="874">
        <v>8.9</v>
      </c>
      <c r="Q27" s="1315"/>
      <c r="R27" s="1315"/>
      <c r="S27" s="1315"/>
      <c r="T27" s="1315"/>
      <c r="U27" s="1315"/>
      <c r="V27" s="1315"/>
      <c r="W27" s="1315"/>
      <c r="X27" s="1315"/>
      <c r="Y27" s="1315"/>
      <c r="Z27" s="1315"/>
      <c r="AA27" s="1315"/>
      <c r="AB27" s="1315"/>
      <c r="AC27" s="1315"/>
    </row>
    <row r="28" spans="1:29" ht="12" customHeight="1">
      <c r="A28" s="418">
        <v>2012</v>
      </c>
      <c r="B28" s="419">
        <v>8.2798862934124333</v>
      </c>
      <c r="C28" s="421">
        <v>9.9110684711407728</v>
      </c>
      <c r="D28" s="422">
        <v>6.9587866147571367</v>
      </c>
      <c r="E28" s="421">
        <v>8.1907094302311219</v>
      </c>
      <c r="F28" s="422">
        <v>7.9750268817204306</v>
      </c>
      <c r="G28" s="421">
        <v>9.0199975281176616</v>
      </c>
      <c r="H28" s="422">
        <v>8.6406871832900745</v>
      </c>
      <c r="I28" s="421">
        <v>8.3170813249289317</v>
      </c>
      <c r="J28" s="422">
        <v>8.7542788283277719</v>
      </c>
      <c r="K28" s="431">
        <v>10.443106229143492</v>
      </c>
      <c r="L28" s="422">
        <v>9.1093026201952778</v>
      </c>
      <c r="M28" s="421">
        <v>9.0958450747744397</v>
      </c>
      <c r="N28" s="422">
        <v>8.1359093437152392</v>
      </c>
      <c r="O28" s="420">
        <v>8.7287597330367088</v>
      </c>
      <c r="P28" s="872">
        <v>8.6999999999999993</v>
      </c>
      <c r="Q28" s="1315"/>
      <c r="R28" s="1315"/>
      <c r="S28" s="1315"/>
      <c r="T28" s="1315"/>
      <c r="U28" s="1315"/>
      <c r="V28" s="1315"/>
      <c r="W28" s="1315"/>
      <c r="X28" s="1315"/>
      <c r="Y28" s="1315"/>
      <c r="Z28" s="1315"/>
      <c r="AA28" s="1315"/>
      <c r="AB28" s="1315"/>
      <c r="AC28" s="1315"/>
    </row>
    <row r="29" spans="1:29" ht="12" customHeight="1">
      <c r="A29" s="406">
        <v>2013</v>
      </c>
      <c r="B29" s="407">
        <v>7.9230136986301352</v>
      </c>
      <c r="C29" s="408">
        <v>9.5830136986301397</v>
      </c>
      <c r="D29" s="409">
        <v>6.7093150684931455</v>
      </c>
      <c r="E29" s="408">
        <v>8.1295890410958958</v>
      </c>
      <c r="F29" s="409">
        <v>7.8575342465753453</v>
      </c>
      <c r="G29" s="408">
        <v>8.8983561643835589</v>
      </c>
      <c r="H29" s="409">
        <v>8.4435616438356185</v>
      </c>
      <c r="I29" s="408">
        <v>8.1504109589041107</v>
      </c>
      <c r="J29" s="409">
        <v>8.1013698630136979</v>
      </c>
      <c r="K29" s="425">
        <v>9.8679452054794456</v>
      </c>
      <c r="L29" s="409">
        <v>8.6679452054794481</v>
      </c>
      <c r="M29" s="408">
        <v>8.5879452054794569</v>
      </c>
      <c r="N29" s="409">
        <v>7.8876712328767171</v>
      </c>
      <c r="O29" s="409">
        <v>8.4430136986301356</v>
      </c>
      <c r="P29" s="874">
        <v>8.3000000000000007</v>
      </c>
      <c r="Q29" s="1315"/>
      <c r="R29" s="1315"/>
      <c r="S29" s="1315"/>
      <c r="T29" s="1315"/>
      <c r="U29" s="1315"/>
      <c r="V29" s="1315"/>
      <c r="W29" s="1315"/>
      <c r="X29" s="1315"/>
      <c r="Y29" s="1315"/>
      <c r="Z29" s="1315"/>
      <c r="AA29" s="1315"/>
      <c r="AB29" s="1315"/>
      <c r="AC29" s="1315"/>
    </row>
    <row r="30" spans="1:29" ht="12" customHeight="1">
      <c r="A30" s="418">
        <v>2014</v>
      </c>
      <c r="B30" s="419">
        <v>9.2205479452054835</v>
      </c>
      <c r="C30" s="421">
        <v>10.938082191780827</v>
      </c>
      <c r="D30" s="422">
        <v>8.3956164383561607</v>
      </c>
      <c r="E30" s="421">
        <v>9.690136986301372</v>
      </c>
      <c r="F30" s="422">
        <v>9.5232876712328807</v>
      </c>
      <c r="G30" s="421">
        <v>9.9312328767123308</v>
      </c>
      <c r="H30" s="422">
        <v>9.6671232876712274</v>
      </c>
      <c r="I30" s="421">
        <v>9.6331506849315023</v>
      </c>
      <c r="J30" s="422">
        <v>9.7002739726027407</v>
      </c>
      <c r="K30" s="431">
        <v>11.39506849315069</v>
      </c>
      <c r="L30" s="422">
        <v>10.222739726027401</v>
      </c>
      <c r="M30" s="421">
        <v>10.033150684931506</v>
      </c>
      <c r="N30" s="422">
        <v>9.1528767123287764</v>
      </c>
      <c r="O30" s="420">
        <v>9.9326027397260308</v>
      </c>
      <c r="P30" s="872">
        <v>9.6999999999999993</v>
      </c>
      <c r="Q30" s="1315"/>
      <c r="R30" s="1315"/>
      <c r="S30" s="1315"/>
      <c r="T30" s="1315"/>
      <c r="U30" s="1315"/>
      <c r="V30" s="1315"/>
      <c r="W30" s="1315"/>
      <c r="X30" s="1315"/>
      <c r="Y30" s="1315"/>
      <c r="Z30" s="1315"/>
      <c r="AA30" s="1315"/>
      <c r="AB30" s="1315"/>
      <c r="AC30" s="1315"/>
    </row>
    <row r="31" spans="1:29" ht="12" customHeight="1">
      <c r="A31" s="406">
        <v>2015</v>
      </c>
      <c r="B31" s="407">
        <v>9.3605479452054912</v>
      </c>
      <c r="C31" s="408">
        <v>10.88328767123288</v>
      </c>
      <c r="D31" s="409">
        <v>8.2572602739726122</v>
      </c>
      <c r="E31" s="408">
        <v>9.4657534246575334</v>
      </c>
      <c r="F31" s="409">
        <v>9.3180821917808085</v>
      </c>
      <c r="G31" s="408">
        <v>9.9487671232876771</v>
      </c>
      <c r="H31" s="409">
        <v>9.5476712328767057</v>
      </c>
      <c r="I31" s="408">
        <v>9.606575342465753</v>
      </c>
      <c r="J31" s="409">
        <v>9.8224657534246589</v>
      </c>
      <c r="K31" s="425">
        <v>11.541643835616442</v>
      </c>
      <c r="L31" s="409">
        <v>10.365479452054798</v>
      </c>
      <c r="M31" s="408">
        <v>10.097260273972603</v>
      </c>
      <c r="N31" s="409">
        <v>9.261369863013698</v>
      </c>
      <c r="O31" s="409">
        <v>9.6117808219178116</v>
      </c>
      <c r="P31" s="874">
        <v>9.8000000000000007</v>
      </c>
      <c r="Q31" s="1315"/>
      <c r="R31" s="1315"/>
      <c r="S31" s="1315"/>
      <c r="T31" s="1315"/>
      <c r="U31" s="1315"/>
      <c r="V31" s="1315"/>
      <c r="W31" s="1315"/>
      <c r="X31" s="1315"/>
      <c r="Y31" s="1315"/>
      <c r="Z31" s="1315"/>
      <c r="AA31" s="1315"/>
      <c r="AB31" s="1315"/>
      <c r="AC31" s="1315"/>
    </row>
    <row r="32" spans="1:29" ht="12" customHeight="1">
      <c r="A32" s="418">
        <v>2016</v>
      </c>
      <c r="B32" s="419">
        <v>8.4830601092896121</v>
      </c>
      <c r="C32" s="421">
        <v>10.159289617486332</v>
      </c>
      <c r="D32" s="422">
        <v>7.674043715846989</v>
      </c>
      <c r="E32" s="421">
        <v>8.7259562841529998</v>
      </c>
      <c r="F32" s="422">
        <v>8.541803278688521</v>
      </c>
      <c r="G32" s="421">
        <v>9.1620218579235022</v>
      </c>
      <c r="H32" s="422">
        <v>8.8612021857923526</v>
      </c>
      <c r="I32" s="421">
        <v>8.8393442622950875</v>
      </c>
      <c r="J32" s="422">
        <v>8.9374316939890761</v>
      </c>
      <c r="K32" s="431">
        <v>10.757103825136609</v>
      </c>
      <c r="L32" s="422">
        <v>9.4855191256830604</v>
      </c>
      <c r="M32" s="421">
        <v>9.404371584699442</v>
      </c>
      <c r="N32" s="422">
        <v>8.4385245901639365</v>
      </c>
      <c r="O32" s="420">
        <v>8.8841530054644799</v>
      </c>
      <c r="P32" s="872">
        <v>8.9722459037378375</v>
      </c>
      <c r="Q32" s="1315"/>
      <c r="R32" s="1315"/>
      <c r="S32" s="1315"/>
      <c r="T32" s="1315"/>
      <c r="U32" s="1315"/>
      <c r="V32" s="1315"/>
      <c r="W32" s="1315"/>
      <c r="X32" s="1315"/>
      <c r="Y32" s="1315"/>
      <c r="Z32" s="1315"/>
      <c r="AA32" s="1315"/>
      <c r="AB32" s="1315"/>
      <c r="AC32" s="1315"/>
    </row>
    <row r="33" spans="1:29" ht="12" customHeight="1">
      <c r="A33" s="406">
        <v>2017</v>
      </c>
      <c r="B33" s="407">
        <v>8.4599443164362516</v>
      </c>
      <c r="C33" s="408">
        <v>10.187891705069125</v>
      </c>
      <c r="D33" s="409">
        <v>7.657002688172045</v>
      </c>
      <c r="E33" s="408">
        <v>8.4900524833589319</v>
      </c>
      <c r="F33" s="409">
        <v>8.4881995647721453</v>
      </c>
      <c r="G33" s="408">
        <v>8.9379480286738353</v>
      </c>
      <c r="H33" s="409">
        <v>8.6292146697388645</v>
      </c>
      <c r="I33" s="408">
        <v>8.6751939324116734</v>
      </c>
      <c r="J33" s="409">
        <v>8.9431675627240139</v>
      </c>
      <c r="K33" s="425">
        <v>10.687147337429593</v>
      </c>
      <c r="L33" s="409">
        <v>9.3806419610855105</v>
      </c>
      <c r="M33" s="408">
        <v>9.3785394265232966</v>
      </c>
      <c r="N33" s="409">
        <v>8.3757174859190968</v>
      </c>
      <c r="O33" s="409">
        <v>8.5992485919098822</v>
      </c>
      <c r="P33" s="874">
        <v>8.8161872759856621</v>
      </c>
      <c r="Q33" s="1315"/>
      <c r="R33" s="1315"/>
      <c r="S33" s="1315"/>
      <c r="T33" s="1315"/>
      <c r="U33" s="1315"/>
      <c r="V33" s="1315"/>
      <c r="W33" s="1315"/>
      <c r="X33" s="1315"/>
      <c r="Y33" s="1315"/>
      <c r="Z33" s="1315"/>
      <c r="AA33" s="1315"/>
      <c r="AB33" s="1315"/>
      <c r="AC33" s="1315"/>
    </row>
    <row r="34" spans="1:29" ht="12" customHeight="1">
      <c r="A34" s="418">
        <v>2018</v>
      </c>
      <c r="B34" s="419">
        <v>9.3344233230926772</v>
      </c>
      <c r="C34" s="421">
        <v>11.25991679467486</v>
      </c>
      <c r="D34" s="422">
        <v>8.5774820788530466</v>
      </c>
      <c r="E34" s="421">
        <v>9.8415104966717859</v>
      </c>
      <c r="F34" s="422">
        <v>9.6630382744495655</v>
      </c>
      <c r="G34" s="421">
        <v>9.9610931899641582</v>
      </c>
      <c r="H34" s="422">
        <v>9.6289394521249339</v>
      </c>
      <c r="I34" s="421">
        <v>9.9138453661034305</v>
      </c>
      <c r="J34" s="422">
        <v>9.8752118535586284</v>
      </c>
      <c r="K34" s="431">
        <v>11.716813236047107</v>
      </c>
      <c r="L34" s="422">
        <v>10.508802483358934</v>
      </c>
      <c r="M34" s="421">
        <v>10.240105606758833</v>
      </c>
      <c r="N34" s="422">
        <v>9.4299564772145423</v>
      </c>
      <c r="O34" s="420">
        <v>9.5680849974398345</v>
      </c>
      <c r="P34" s="872">
        <v>9.8751190476190462</v>
      </c>
      <c r="Q34" s="1315"/>
      <c r="R34" s="1315"/>
      <c r="S34" s="1315"/>
      <c r="T34" s="1315"/>
      <c r="U34" s="1315"/>
      <c r="V34" s="1315"/>
      <c r="W34" s="1315"/>
      <c r="X34" s="1315"/>
      <c r="Y34" s="1315"/>
      <c r="Z34" s="1315"/>
      <c r="AA34" s="1315"/>
      <c r="AB34" s="1315"/>
      <c r="AC34" s="1315"/>
    </row>
    <row r="35" spans="1:29" ht="12" customHeight="1">
      <c r="A35" s="406">
        <v>2019</v>
      </c>
      <c r="B35" s="407">
        <v>9.2429729902713778</v>
      </c>
      <c r="C35" s="408">
        <v>11.022199180747565</v>
      </c>
      <c r="D35" s="409">
        <v>8.5290770609318987</v>
      </c>
      <c r="E35" s="408">
        <v>9.5642121095750117</v>
      </c>
      <c r="F35" s="409">
        <v>9.5788645673323085</v>
      </c>
      <c r="G35" s="408">
        <v>10.174226830517151</v>
      </c>
      <c r="H35" s="409">
        <v>9.6721940604198675</v>
      </c>
      <c r="I35" s="408">
        <v>9.7099769585253437</v>
      </c>
      <c r="J35" s="409">
        <v>9.69127944188428</v>
      </c>
      <c r="K35" s="425">
        <v>11.573257808499742</v>
      </c>
      <c r="L35" s="409">
        <v>10.28830581157194</v>
      </c>
      <c r="M35" s="408">
        <v>10.089240911418329</v>
      </c>
      <c r="N35" s="409">
        <v>9.2364752944188453</v>
      </c>
      <c r="O35" s="409">
        <v>9.4433685355862771</v>
      </c>
      <c r="P35" s="874">
        <v>9.7526875320020494</v>
      </c>
      <c r="Q35" s="1315"/>
      <c r="R35" s="1315"/>
      <c r="S35" s="1315"/>
      <c r="T35" s="1315"/>
      <c r="U35" s="1315"/>
      <c r="V35" s="1315"/>
      <c r="W35" s="1315"/>
      <c r="X35" s="1315"/>
      <c r="Y35" s="1315"/>
      <c r="Z35" s="1315"/>
      <c r="AA35" s="1315"/>
      <c r="AB35" s="1315"/>
      <c r="AC35" s="1315"/>
    </row>
    <row r="36" spans="1:29" ht="12" customHeight="1">
      <c r="A36" s="418">
        <v>2020</v>
      </c>
      <c r="B36" s="419">
        <f>B23</f>
        <v>8.8363524065540204</v>
      </c>
      <c r="C36" s="431">
        <f t="shared" ref="C36:P36" si="8">C23</f>
        <v>10.500929979518689</v>
      </c>
      <c r="D36" s="432">
        <f t="shared" si="8"/>
        <v>8.2805465949820789</v>
      </c>
      <c r="E36" s="431">
        <f t="shared" si="8"/>
        <v>9.1069662058371748</v>
      </c>
      <c r="F36" s="432">
        <f t="shared" si="8"/>
        <v>9.1997727854582703</v>
      </c>
      <c r="G36" s="431">
        <f t="shared" si="8"/>
        <v>9.5240527393753194</v>
      </c>
      <c r="H36" s="432">
        <f t="shared" si="8"/>
        <v>9.2041743471582187</v>
      </c>
      <c r="I36" s="431">
        <f t="shared" si="8"/>
        <v>9.3044060419866881</v>
      </c>
      <c r="J36" s="432">
        <f t="shared" si="8"/>
        <v>9.3268836405529978</v>
      </c>
      <c r="K36" s="431">
        <f t="shared" si="8"/>
        <v>11.296267921146956</v>
      </c>
      <c r="L36" s="432">
        <f t="shared" si="8"/>
        <v>9.9817716333845379</v>
      </c>
      <c r="M36" s="431">
        <f t="shared" si="8"/>
        <v>9.7348412698412687</v>
      </c>
      <c r="N36" s="432">
        <f t="shared" si="8"/>
        <v>8.8239055299539171</v>
      </c>
      <c r="O36" s="419">
        <f>O23</f>
        <v>8.9208410138248837</v>
      </c>
      <c r="P36" s="1317">
        <f t="shared" si="8"/>
        <v>9.3390104966717846</v>
      </c>
      <c r="Q36" s="1315"/>
      <c r="R36" s="1315"/>
      <c r="S36" s="1315"/>
      <c r="T36" s="1315"/>
      <c r="U36" s="1315"/>
      <c r="V36" s="1315"/>
      <c r="W36" s="1315"/>
      <c r="X36" s="1315"/>
      <c r="Y36" s="1315"/>
      <c r="Z36" s="1315"/>
      <c r="AA36" s="1315"/>
      <c r="AB36" s="1315"/>
      <c r="AC36" s="1315"/>
    </row>
    <row r="37" spans="1:29" ht="11.1" customHeight="1">
      <c r="A37" s="569"/>
      <c r="B37" s="940"/>
      <c r="C37" s="1050"/>
      <c r="D37" s="1050"/>
      <c r="E37" s="1050"/>
      <c r="F37" s="1050"/>
      <c r="G37" s="1050"/>
      <c r="H37" s="1050"/>
      <c r="I37" s="1050"/>
      <c r="J37" s="1050"/>
      <c r="K37" s="940"/>
      <c r="L37" s="1050"/>
      <c r="M37" s="1050"/>
      <c r="N37" s="1050"/>
      <c r="O37" s="1050"/>
      <c r="P37" s="1050"/>
      <c r="Q37" s="1315"/>
      <c r="R37" s="1315"/>
      <c r="S37" s="1315"/>
      <c r="T37" s="1315"/>
      <c r="U37" s="1315"/>
      <c r="V37" s="1315"/>
      <c r="W37" s="1315"/>
      <c r="X37" s="1315"/>
      <c r="Y37" s="1315"/>
      <c r="Z37" s="1315"/>
      <c r="AA37" s="1315"/>
      <c r="AB37" s="1315"/>
      <c r="AC37" s="1315"/>
    </row>
    <row r="38" spans="1:29" ht="15.75" customHeight="1">
      <c r="A38" s="569"/>
      <c r="B38" s="1920" t="str">
        <f>A25</f>
        <v>Teplota ovzduší podle krajů v ČR v posledních 10 letech (°C)</v>
      </c>
      <c r="C38" s="1920"/>
      <c r="D38" s="1920"/>
      <c r="E38" s="1920"/>
      <c r="F38" s="1920"/>
      <c r="G38" s="1920"/>
      <c r="H38" s="1920"/>
      <c r="I38" s="1920"/>
      <c r="J38" s="1920"/>
      <c r="K38" s="1920"/>
      <c r="L38" s="1920"/>
      <c r="M38" s="1920"/>
      <c r="N38" s="1920"/>
      <c r="O38" s="1920"/>
      <c r="P38" s="1920"/>
      <c r="Q38" s="1315"/>
      <c r="R38" s="1315"/>
      <c r="S38" s="1315"/>
      <c r="T38" s="1315"/>
      <c r="U38" s="1315"/>
      <c r="V38" s="1315"/>
      <c r="W38" s="1315"/>
      <c r="X38" s="1315"/>
      <c r="Y38" s="1315"/>
      <c r="Z38" s="1315"/>
      <c r="AA38" s="1315"/>
      <c r="AB38" s="1315"/>
      <c r="AC38" s="1315"/>
    </row>
    <row r="39" spans="1:29" ht="11.1" customHeight="1">
      <c r="A39" s="569"/>
      <c r="B39" s="1920"/>
      <c r="C39" s="1920"/>
      <c r="D39" s="1920"/>
      <c r="E39" s="1920"/>
      <c r="F39" s="1920"/>
      <c r="G39" s="1920"/>
      <c r="H39" s="1920"/>
      <c r="I39" s="1920"/>
      <c r="J39" s="1920"/>
      <c r="K39" s="1920"/>
      <c r="L39" s="1920"/>
      <c r="M39" s="1920"/>
      <c r="N39" s="1920"/>
      <c r="O39" s="1920"/>
      <c r="P39" s="1920"/>
    </row>
    <row r="40" spans="1:29" ht="11.1" customHeight="1">
      <c r="A40" s="569"/>
      <c r="B40" s="940"/>
      <c r="C40" s="940"/>
      <c r="D40" s="940"/>
      <c r="E40" s="940"/>
      <c r="F40" s="940"/>
      <c r="G40" s="940"/>
      <c r="H40" s="940"/>
      <c r="I40" s="940"/>
      <c r="J40" s="940"/>
      <c r="K40" s="940"/>
      <c r="L40" s="940"/>
      <c r="M40" s="940"/>
      <c r="N40" s="940"/>
      <c r="O40" s="940"/>
      <c r="P40" s="940"/>
    </row>
    <row r="41" spans="1:29" ht="11.1" customHeight="1">
      <c r="A41" s="569"/>
      <c r="B41" s="940"/>
      <c r="C41" s="940"/>
      <c r="D41" s="940"/>
      <c r="E41" s="940"/>
      <c r="F41" s="940"/>
      <c r="G41" s="940"/>
      <c r="H41" s="940"/>
      <c r="I41" s="940"/>
      <c r="J41" s="940"/>
      <c r="K41" s="940"/>
      <c r="L41" s="940"/>
      <c r="M41" s="940"/>
      <c r="N41" s="940"/>
      <c r="O41" s="940"/>
      <c r="P41" s="940"/>
    </row>
    <row r="42" spans="1:29" ht="11.1" customHeight="1">
      <c r="A42" s="569"/>
      <c r="B42" s="940"/>
      <c r="C42" s="940"/>
      <c r="D42" s="940"/>
      <c r="E42" s="940"/>
      <c r="F42" s="940"/>
      <c r="G42" s="940"/>
      <c r="H42" s="940"/>
      <c r="I42" s="940"/>
      <c r="J42" s="940"/>
      <c r="K42" s="940"/>
      <c r="L42" s="940"/>
      <c r="M42" s="940"/>
      <c r="N42" s="940"/>
      <c r="O42" s="940"/>
      <c r="P42" s="940"/>
    </row>
    <row r="43" spans="1:29" ht="11.1" customHeight="1">
      <c r="A43" s="569"/>
      <c r="B43" s="940"/>
      <c r="C43" s="940"/>
      <c r="D43" s="940"/>
      <c r="E43" s="940"/>
      <c r="F43" s="940"/>
      <c r="G43" s="940"/>
      <c r="H43" s="940"/>
      <c r="I43" s="940"/>
      <c r="J43" s="940"/>
      <c r="K43" s="940"/>
      <c r="L43" s="940"/>
      <c r="M43" s="940"/>
      <c r="N43" s="940"/>
      <c r="O43" s="940"/>
      <c r="P43" s="940"/>
    </row>
    <row r="44" spans="1:29" ht="11.1" customHeight="1">
      <c r="A44" s="569"/>
      <c r="B44" s="940"/>
      <c r="C44" s="940"/>
      <c r="D44" s="940"/>
      <c r="E44" s="940"/>
      <c r="F44" s="940"/>
      <c r="G44" s="940"/>
      <c r="H44" s="940"/>
      <c r="I44" s="940"/>
      <c r="J44" s="940"/>
      <c r="K44" s="940"/>
      <c r="L44" s="940"/>
      <c r="M44" s="940"/>
      <c r="N44" s="940"/>
      <c r="O44" s="940"/>
      <c r="P44" s="940"/>
    </row>
    <row r="45" spans="1:29" ht="11.1" customHeight="1">
      <c r="A45" s="569"/>
      <c r="B45" s="940"/>
      <c r="C45" s="940"/>
      <c r="D45" s="940"/>
      <c r="E45" s="940"/>
      <c r="F45" s="940"/>
      <c r="G45" s="940"/>
      <c r="H45" s="940"/>
      <c r="I45" s="940"/>
      <c r="J45" s="940"/>
      <c r="K45" s="940"/>
      <c r="L45" s="940"/>
      <c r="M45" s="940"/>
      <c r="N45" s="940"/>
      <c r="O45" s="940"/>
      <c r="P45" s="940"/>
    </row>
  </sheetData>
  <mergeCells count="5">
    <mergeCell ref="A2:I2"/>
    <mergeCell ref="B38:P39"/>
    <mergeCell ref="A1:P1"/>
    <mergeCell ref="A3:P3"/>
    <mergeCell ref="A25:P2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List52"/>
  <dimension ref="A1:O151"/>
  <sheetViews>
    <sheetView showGridLines="0" zoomScaleNormal="100" zoomScaleSheetLayoutView="100" workbookViewId="0"/>
  </sheetViews>
  <sheetFormatPr defaultColWidth="9.140625" defaultRowHeight="11.25"/>
  <cols>
    <col min="1" max="1" width="6.7109375" style="1329" customWidth="1"/>
    <col min="2" max="2" width="1.7109375" style="1329" customWidth="1"/>
    <col min="3" max="9" width="11.28515625" style="1329" customWidth="1"/>
    <col min="10" max="16384" width="9.140625" style="1329"/>
  </cols>
  <sheetData>
    <row r="1" spans="1:9" ht="18" customHeight="1">
      <c r="A1" s="1351" t="s">
        <v>435</v>
      </c>
    </row>
    <row r="2" spans="1:9" ht="5.0999999999999996" customHeight="1"/>
    <row r="3" spans="1:9" ht="18" customHeight="1">
      <c r="A3" s="1931" t="s">
        <v>474</v>
      </c>
      <c r="B3" s="1931"/>
      <c r="C3" s="1931"/>
      <c r="D3" s="1931"/>
      <c r="E3" s="1931"/>
      <c r="F3" s="1931"/>
      <c r="G3" s="1931"/>
      <c r="H3" s="1931"/>
      <c r="I3" s="1347"/>
    </row>
    <row r="4" spans="1:9" ht="5.0999999999999996" customHeight="1">
      <c r="A4" s="1352"/>
      <c r="B4" s="1352"/>
      <c r="C4" s="1352"/>
      <c r="D4" s="1352"/>
      <c r="E4" s="1352"/>
      <c r="F4" s="1352"/>
      <c r="G4" s="1352"/>
      <c r="H4" s="1352"/>
      <c r="I4" s="1353"/>
    </row>
    <row r="5" spans="1:9" ht="12" customHeight="1">
      <c r="A5" s="285"/>
      <c r="B5" s="286"/>
      <c r="C5" s="1927" t="s">
        <v>317</v>
      </c>
      <c r="D5" s="1932"/>
      <c r="E5" s="1932"/>
      <c r="F5" s="1932"/>
      <c r="G5" s="1928"/>
      <c r="H5" s="1925" t="s">
        <v>316</v>
      </c>
      <c r="I5" s="1926"/>
    </row>
    <row r="6" spans="1:9" ht="11.25" customHeight="1">
      <c r="A6" s="287"/>
      <c r="B6" s="288"/>
      <c r="C6" s="1927" t="s">
        <v>312</v>
      </c>
      <c r="D6" s="1928"/>
      <c r="E6" s="1927" t="s">
        <v>313</v>
      </c>
      <c r="F6" s="1932"/>
      <c r="G6" s="1928"/>
      <c r="H6" s="1929" t="s">
        <v>313</v>
      </c>
      <c r="I6" s="1930"/>
    </row>
    <row r="7" spans="1:9" ht="33.75" customHeight="1">
      <c r="A7" s="289" t="s">
        <v>1</v>
      </c>
      <c r="B7" s="290"/>
      <c r="C7" s="291" t="s">
        <v>383</v>
      </c>
      <c r="D7" s="292" t="s">
        <v>49</v>
      </c>
      <c r="E7" s="291" t="s">
        <v>383</v>
      </c>
      <c r="F7" s="292" t="s">
        <v>49</v>
      </c>
      <c r="G7" s="1496" t="s">
        <v>557</v>
      </c>
      <c r="H7" s="291" t="s">
        <v>383</v>
      </c>
      <c r="I7" s="292" t="s">
        <v>49</v>
      </c>
    </row>
    <row r="8" spans="1:9" ht="9.9499999999999993" customHeight="1">
      <c r="A8" s="1322">
        <v>1951</v>
      </c>
      <c r="B8" s="1323"/>
      <c r="C8" s="1324">
        <v>511.65</v>
      </c>
      <c r="D8" s="1325">
        <v>2440.5704999999998</v>
      </c>
      <c r="E8" s="1324">
        <v>20.928000000000001</v>
      </c>
      <c r="F8" s="1325">
        <v>219.744</v>
      </c>
      <c r="G8" s="1326">
        <v>720</v>
      </c>
      <c r="H8" s="1327">
        <v>0.95</v>
      </c>
      <c r="I8" s="1328">
        <v>9.9844999999999988</v>
      </c>
    </row>
    <row r="9" spans="1:9" ht="9.9499999999999993" customHeight="1">
      <c r="A9" s="1330">
        <v>1952</v>
      </c>
      <c r="B9" s="1331"/>
      <c r="C9" s="1324">
        <v>600.92100000000005</v>
      </c>
      <c r="D9" s="1332">
        <v>2866.3931699999998</v>
      </c>
      <c r="E9" s="1324">
        <v>36.161999999999999</v>
      </c>
      <c r="F9" s="1332">
        <v>379.70099999999996</v>
      </c>
      <c r="G9" s="1333">
        <v>2795</v>
      </c>
      <c r="H9" s="1327">
        <v>1.06</v>
      </c>
      <c r="I9" s="1334">
        <v>11.141999999999999</v>
      </c>
    </row>
    <row r="10" spans="1:9" ht="9.9499999999999993" customHeight="1">
      <c r="A10" s="1330">
        <v>1953</v>
      </c>
      <c r="B10" s="1331"/>
      <c r="C10" s="1324">
        <v>657.17600000000004</v>
      </c>
      <c r="D10" s="1332">
        <v>3134.7295199999999</v>
      </c>
      <c r="E10" s="1324">
        <v>51.475999999999999</v>
      </c>
      <c r="F10" s="1332">
        <v>540.49800000000005</v>
      </c>
      <c r="G10" s="1333">
        <v>3426</v>
      </c>
      <c r="H10" s="1327">
        <v>2.2000000000000002</v>
      </c>
      <c r="I10" s="1334">
        <v>23.122</v>
      </c>
    </row>
    <row r="11" spans="1:9" ht="9.9499999999999993" customHeight="1">
      <c r="A11" s="1330">
        <v>1954</v>
      </c>
      <c r="B11" s="1331"/>
      <c r="C11" s="1324">
        <v>707.37099999999998</v>
      </c>
      <c r="D11" s="1332">
        <v>3374.1596699999996</v>
      </c>
      <c r="E11" s="1324">
        <v>67.126000000000005</v>
      </c>
      <c r="F11" s="1332">
        <v>704.82300000000009</v>
      </c>
      <c r="G11" s="1333">
        <v>3745</v>
      </c>
      <c r="H11" s="1327">
        <v>3.61</v>
      </c>
      <c r="I11" s="1334">
        <v>37.9711</v>
      </c>
    </row>
    <row r="12" spans="1:9" ht="9.9499999999999993" customHeight="1">
      <c r="A12" s="1330">
        <v>1955</v>
      </c>
      <c r="B12" s="1331"/>
      <c r="C12" s="1324">
        <v>753.92899999999997</v>
      </c>
      <c r="D12" s="1332">
        <v>3596.2413299999994</v>
      </c>
      <c r="E12" s="1324">
        <v>74.230999999999995</v>
      </c>
      <c r="F12" s="1332">
        <v>779.42549999999994</v>
      </c>
      <c r="G12" s="1333">
        <v>3805</v>
      </c>
      <c r="H12" s="1327">
        <v>4.92</v>
      </c>
      <c r="I12" s="1334">
        <v>51.807599999999994</v>
      </c>
    </row>
    <row r="13" spans="1:9" ht="9.9499999999999993" customHeight="1">
      <c r="A13" s="1330">
        <v>1956</v>
      </c>
      <c r="B13" s="1331"/>
      <c r="C13" s="1324">
        <v>834.91899999999998</v>
      </c>
      <c r="D13" s="1332">
        <v>3982.5636299999996</v>
      </c>
      <c r="E13" s="1324">
        <v>81.486999999999995</v>
      </c>
      <c r="F13" s="1332">
        <v>855.61349999999993</v>
      </c>
      <c r="G13" s="1333">
        <v>5256</v>
      </c>
      <c r="H13" s="1327">
        <v>6.03</v>
      </c>
      <c r="I13" s="1334">
        <v>63.495899999999999</v>
      </c>
    </row>
    <row r="14" spans="1:9" ht="9.9499999999999993" customHeight="1">
      <c r="A14" s="1330">
        <v>1957</v>
      </c>
      <c r="B14" s="1331"/>
      <c r="C14" s="1324">
        <v>895.73400000000004</v>
      </c>
      <c r="D14" s="1332">
        <v>4272.6511799999998</v>
      </c>
      <c r="E14" s="1324">
        <v>534.26099999999997</v>
      </c>
      <c r="F14" s="1332">
        <v>5609.7404999999999</v>
      </c>
      <c r="G14" s="1333">
        <v>5987</v>
      </c>
      <c r="H14" s="1327">
        <v>7.05</v>
      </c>
      <c r="I14" s="1334">
        <v>73.61</v>
      </c>
    </row>
    <row r="15" spans="1:9" ht="9.9499999999999993" customHeight="1">
      <c r="A15" s="1330">
        <v>1958</v>
      </c>
      <c r="B15" s="1331"/>
      <c r="C15" s="1324">
        <v>927.6</v>
      </c>
      <c r="D15" s="1332">
        <v>4424.652</v>
      </c>
      <c r="E15" s="1324">
        <v>765.55100000000004</v>
      </c>
      <c r="F15" s="1332">
        <v>8038.2855000000009</v>
      </c>
      <c r="G15" s="1333">
        <v>7105</v>
      </c>
      <c r="H15" s="1327">
        <v>8.3000000000000007</v>
      </c>
      <c r="I15" s="1334">
        <v>87.399000000000001</v>
      </c>
    </row>
    <row r="16" spans="1:9" ht="9.9499999999999993" customHeight="1">
      <c r="A16" s="1330">
        <v>1959</v>
      </c>
      <c r="B16" s="1331"/>
      <c r="C16" s="1324">
        <v>972.07799999999997</v>
      </c>
      <c r="D16" s="1332">
        <v>4636.8120599999993</v>
      </c>
      <c r="E16" s="1324">
        <v>910.76800000000003</v>
      </c>
      <c r="F16" s="1332">
        <v>9563.0640000000003</v>
      </c>
      <c r="G16" s="1333">
        <v>10287</v>
      </c>
      <c r="H16" s="1327">
        <v>8.1</v>
      </c>
      <c r="I16" s="1334">
        <v>85.292999999999992</v>
      </c>
    </row>
    <row r="17" spans="1:9" ht="9.9499999999999993" customHeight="1">
      <c r="A17" s="1335">
        <v>1960</v>
      </c>
      <c r="B17" s="1336"/>
      <c r="C17" s="1337">
        <v>1076.9880000000001</v>
      </c>
      <c r="D17" s="1338">
        <v>5137.2327599999999</v>
      </c>
      <c r="E17" s="1337">
        <v>841.90899999999999</v>
      </c>
      <c r="F17" s="1338">
        <v>8840.0445</v>
      </c>
      <c r="G17" s="1339">
        <v>14892</v>
      </c>
      <c r="H17" s="1340">
        <v>7.2</v>
      </c>
      <c r="I17" s="1341">
        <v>75.816000000000003</v>
      </c>
    </row>
    <row r="18" spans="1:9" ht="9.9499999999999993" customHeight="1">
      <c r="A18" s="1322">
        <v>1961</v>
      </c>
      <c r="B18" s="1323"/>
      <c r="C18" s="1324">
        <v>1183.2529999999999</v>
      </c>
      <c r="D18" s="1325">
        <v>5644.1168099999995</v>
      </c>
      <c r="E18" s="1324">
        <v>790.12599999999998</v>
      </c>
      <c r="F18" s="1325">
        <v>8296.3230000000003</v>
      </c>
      <c r="G18" s="1326">
        <v>19021</v>
      </c>
      <c r="H18" s="1327">
        <v>5.7</v>
      </c>
      <c r="I18" s="1328">
        <v>60.121000000000002</v>
      </c>
    </row>
    <row r="19" spans="1:9" ht="9.9499999999999993" customHeight="1">
      <c r="A19" s="1330">
        <v>1962</v>
      </c>
      <c r="B19" s="1331"/>
      <c r="C19" s="1324">
        <v>1334.8240000000001</v>
      </c>
      <c r="D19" s="1332">
        <v>6367.1104799999994</v>
      </c>
      <c r="E19" s="1324">
        <v>567.35799999999995</v>
      </c>
      <c r="F19" s="1332">
        <v>5957.2589999999991</v>
      </c>
      <c r="G19" s="1333">
        <v>22853</v>
      </c>
      <c r="H19" s="1327">
        <v>3.9</v>
      </c>
      <c r="I19" s="1334">
        <v>41.066999999999993</v>
      </c>
    </row>
    <row r="20" spans="1:9" ht="9.9499999999999993" customHeight="1">
      <c r="A20" s="1330">
        <v>1963</v>
      </c>
      <c r="B20" s="1331"/>
      <c r="C20" s="1324">
        <v>1473.625</v>
      </c>
      <c r="D20" s="1332">
        <v>7029.1912499999989</v>
      </c>
      <c r="E20" s="1324">
        <v>504.28699999999998</v>
      </c>
      <c r="F20" s="1332">
        <v>5295.0135</v>
      </c>
      <c r="G20" s="1333">
        <v>26283</v>
      </c>
      <c r="H20" s="1327">
        <v>5.21</v>
      </c>
      <c r="I20" s="1334">
        <v>54.861299999999993</v>
      </c>
    </row>
    <row r="21" spans="1:9" ht="9.9499999999999993" customHeight="1">
      <c r="A21" s="1330">
        <v>1964</v>
      </c>
      <c r="B21" s="1331"/>
      <c r="C21" s="1324">
        <v>1580.328</v>
      </c>
      <c r="D21" s="1332">
        <v>7538.1645599999993</v>
      </c>
      <c r="E21" s="1324">
        <v>399.09699999999998</v>
      </c>
      <c r="F21" s="1332">
        <v>4190.5185000000001</v>
      </c>
      <c r="G21" s="1333">
        <v>28424</v>
      </c>
      <c r="H21" s="1327">
        <v>3.96</v>
      </c>
      <c r="I21" s="1334">
        <v>41.698799999999999</v>
      </c>
    </row>
    <row r="22" spans="1:9" ht="9.9499999999999993" customHeight="1">
      <c r="A22" s="1330">
        <v>1965</v>
      </c>
      <c r="B22" s="1331"/>
      <c r="C22" s="1324">
        <v>1698.5830000000001</v>
      </c>
      <c r="D22" s="1332">
        <v>8102.2409099999995</v>
      </c>
      <c r="E22" s="1324">
        <v>277.63400000000001</v>
      </c>
      <c r="F22" s="1332">
        <v>2915.1570000000002</v>
      </c>
      <c r="G22" s="1333">
        <v>31901</v>
      </c>
      <c r="H22" s="1327">
        <v>5.2</v>
      </c>
      <c r="I22" s="1334">
        <v>54.756</v>
      </c>
    </row>
    <row r="23" spans="1:9" ht="9.9499999999999993" customHeight="1">
      <c r="A23" s="1330">
        <v>1966</v>
      </c>
      <c r="B23" s="1331"/>
      <c r="C23" s="1324">
        <v>1724.538</v>
      </c>
      <c r="D23" s="1332">
        <v>8226.0462599999992</v>
      </c>
      <c r="E23" s="1324">
        <v>364.98099999999999</v>
      </c>
      <c r="F23" s="1332">
        <v>3832.3004999999998</v>
      </c>
      <c r="G23" s="1333">
        <v>36123</v>
      </c>
      <c r="H23" s="1327">
        <v>4.4000000000000004</v>
      </c>
      <c r="I23" s="1334">
        <v>46.332000000000001</v>
      </c>
    </row>
    <row r="24" spans="1:9" ht="9.9499999999999993" customHeight="1">
      <c r="A24" s="1330">
        <v>1967</v>
      </c>
      <c r="B24" s="1331"/>
      <c r="C24" s="1324">
        <v>1908.095</v>
      </c>
      <c r="D24" s="1332">
        <v>9101.6131499999992</v>
      </c>
      <c r="E24" s="1324">
        <v>308.68099999999998</v>
      </c>
      <c r="F24" s="1332">
        <v>3241.1504999999997</v>
      </c>
      <c r="G24" s="1333">
        <v>39717</v>
      </c>
      <c r="H24" s="1327">
        <v>5.76</v>
      </c>
      <c r="I24" s="1334">
        <v>60.652799999999992</v>
      </c>
    </row>
    <row r="25" spans="1:9" ht="9.9499999999999993" customHeight="1">
      <c r="A25" s="1330">
        <v>1968</v>
      </c>
      <c r="B25" s="1331"/>
      <c r="C25" s="1324">
        <v>2095.4520000000002</v>
      </c>
      <c r="D25" s="1332">
        <v>9995.3060399999995</v>
      </c>
      <c r="E25" s="1324">
        <v>403.839</v>
      </c>
      <c r="F25" s="1332">
        <v>4240.3095000000003</v>
      </c>
      <c r="G25" s="1333">
        <v>43308</v>
      </c>
      <c r="H25" s="1327">
        <v>6.5</v>
      </c>
      <c r="I25" s="1334">
        <v>68.444999999999993</v>
      </c>
    </row>
    <row r="26" spans="1:9" ht="9.9499999999999993" customHeight="1">
      <c r="A26" s="1330">
        <v>1969</v>
      </c>
      <c r="B26" s="1331"/>
      <c r="C26" s="1324">
        <v>2347.1680000000001</v>
      </c>
      <c r="D26" s="1332">
        <v>11195.99136</v>
      </c>
      <c r="E26" s="1324">
        <v>458.06599999999997</v>
      </c>
      <c r="F26" s="1332">
        <v>4809.6929999999993</v>
      </c>
      <c r="G26" s="1333">
        <v>48351</v>
      </c>
      <c r="H26" s="1327">
        <v>7.35</v>
      </c>
      <c r="I26" s="1334">
        <v>77.542500000000004</v>
      </c>
    </row>
    <row r="27" spans="1:9" ht="9.9499999999999993" customHeight="1">
      <c r="A27" s="1335">
        <v>1970</v>
      </c>
      <c r="B27" s="1336"/>
      <c r="C27" s="1337">
        <v>2510.194</v>
      </c>
      <c r="D27" s="1338">
        <v>11973.625379999999</v>
      </c>
      <c r="E27" s="1337">
        <v>514.97900000000004</v>
      </c>
      <c r="F27" s="1338">
        <v>5407.2795000000006</v>
      </c>
      <c r="G27" s="1339">
        <v>60818</v>
      </c>
      <c r="H27" s="1340">
        <v>6.9</v>
      </c>
      <c r="I27" s="1341">
        <v>72.795000000000002</v>
      </c>
    </row>
    <row r="28" spans="1:9" ht="9.9499999999999993" customHeight="1">
      <c r="A28" s="1322">
        <v>1971</v>
      </c>
      <c r="B28" s="1323"/>
      <c r="C28" s="1324">
        <v>2745.89</v>
      </c>
      <c r="D28" s="1325">
        <v>13097.895299999998</v>
      </c>
      <c r="E28" s="1324">
        <v>551.71400000000006</v>
      </c>
      <c r="F28" s="1325">
        <v>5792.9970000000003</v>
      </c>
      <c r="G28" s="1326">
        <v>74529</v>
      </c>
      <c r="H28" s="1327">
        <v>8.34</v>
      </c>
      <c r="I28" s="1328">
        <v>87.987000000000009</v>
      </c>
    </row>
    <row r="29" spans="1:9" ht="9.9499999999999993" customHeight="1">
      <c r="A29" s="1330">
        <v>1972</v>
      </c>
      <c r="B29" s="1331"/>
      <c r="C29" s="1324">
        <v>3031.0239999999999</v>
      </c>
      <c r="D29" s="1332">
        <v>14457.984479999997</v>
      </c>
      <c r="E29" s="1324">
        <v>583.92499999999995</v>
      </c>
      <c r="F29" s="1332">
        <v>6131.2124999999996</v>
      </c>
      <c r="G29" s="1333">
        <v>96718</v>
      </c>
      <c r="H29" s="1327">
        <v>9.3800000000000008</v>
      </c>
      <c r="I29" s="1334">
        <v>98.959000000000017</v>
      </c>
    </row>
    <row r="30" spans="1:9" ht="9.9499999999999993" customHeight="1">
      <c r="A30" s="1330">
        <v>1973</v>
      </c>
      <c r="B30" s="1331"/>
      <c r="C30" s="1324">
        <v>3129.33</v>
      </c>
      <c r="D30" s="1332">
        <v>14926.904099999998</v>
      </c>
      <c r="E30" s="1324">
        <v>656.73</v>
      </c>
      <c r="F30" s="1332">
        <v>6895.665</v>
      </c>
      <c r="G30" s="1333">
        <v>127621</v>
      </c>
      <c r="H30" s="1327">
        <v>11.38</v>
      </c>
      <c r="I30" s="1334">
        <v>120.05900000000001</v>
      </c>
    </row>
    <row r="31" spans="1:9" ht="9.9499999999999993" customHeight="1">
      <c r="A31" s="1330">
        <v>1974</v>
      </c>
      <c r="B31" s="1331"/>
      <c r="C31" s="1324">
        <v>3159.0070000000001</v>
      </c>
      <c r="D31" s="1332">
        <v>15068.463389999999</v>
      </c>
      <c r="E31" s="1324">
        <v>826.072</v>
      </c>
      <c r="F31" s="1332">
        <v>8673.7559999999994</v>
      </c>
      <c r="G31" s="1333">
        <v>169462</v>
      </c>
      <c r="H31" s="1327">
        <v>13.02</v>
      </c>
      <c r="I31" s="1334">
        <v>137.36100000000002</v>
      </c>
    </row>
    <row r="32" spans="1:9" ht="9.9499999999999993" customHeight="1">
      <c r="A32" s="1330">
        <v>1975</v>
      </c>
      <c r="B32" s="1331"/>
      <c r="C32" s="1324">
        <v>3321.3820000000001</v>
      </c>
      <c r="D32" s="1332">
        <v>15842.992139999998</v>
      </c>
      <c r="E32" s="1324">
        <v>1075.9380000000001</v>
      </c>
      <c r="F32" s="1332">
        <v>11297.349000000002</v>
      </c>
      <c r="G32" s="1333">
        <v>221695</v>
      </c>
      <c r="H32" s="1327">
        <v>15.2</v>
      </c>
      <c r="I32" s="1334">
        <v>160.36000000000001</v>
      </c>
    </row>
    <row r="33" spans="1:9" ht="9.9499999999999993" customHeight="1">
      <c r="A33" s="1330">
        <v>1976</v>
      </c>
      <c r="B33" s="1331"/>
      <c r="C33" s="1324">
        <v>3392.1750000000002</v>
      </c>
      <c r="D33" s="1332">
        <v>16180.67475</v>
      </c>
      <c r="E33" s="1324">
        <v>1415.117</v>
      </c>
      <c r="F33" s="1332">
        <v>14858.728499999999</v>
      </c>
      <c r="G33" s="1333">
        <v>267219</v>
      </c>
      <c r="H33" s="1327">
        <v>19.100000000000001</v>
      </c>
      <c r="I33" s="1334">
        <v>201.50500000000002</v>
      </c>
    </row>
    <row r="34" spans="1:9" ht="9.9499999999999993" customHeight="1">
      <c r="A34" s="1330">
        <v>1977</v>
      </c>
      <c r="B34" s="1331"/>
      <c r="C34" s="1324">
        <v>3420.6529999999998</v>
      </c>
      <c r="D34" s="1332">
        <v>16316.514809999997</v>
      </c>
      <c r="E34" s="1324">
        <v>1634.9490000000001</v>
      </c>
      <c r="F34" s="1332">
        <v>17166.964500000002</v>
      </c>
      <c r="G34" s="1333">
        <v>327903</v>
      </c>
      <c r="H34" s="1327">
        <v>20.9</v>
      </c>
      <c r="I34" s="1334">
        <v>220.495</v>
      </c>
    </row>
    <row r="35" spans="1:9" ht="9.9499999999999993" customHeight="1">
      <c r="A35" s="1330">
        <v>1978</v>
      </c>
      <c r="B35" s="1331"/>
      <c r="C35" s="1324">
        <v>3576.2379999999998</v>
      </c>
      <c r="D35" s="1332">
        <v>17058.655259999996</v>
      </c>
      <c r="E35" s="1324">
        <v>2011.2940000000001</v>
      </c>
      <c r="F35" s="1332">
        <v>21118.587</v>
      </c>
      <c r="G35" s="1333">
        <v>398080</v>
      </c>
      <c r="H35" s="1327">
        <v>24.9</v>
      </c>
      <c r="I35" s="1334">
        <v>262.69499999999999</v>
      </c>
    </row>
    <row r="36" spans="1:9" ht="9.9499999999999993" customHeight="1">
      <c r="A36" s="1330">
        <v>1979</v>
      </c>
      <c r="B36" s="1331"/>
      <c r="C36" s="1324">
        <v>3505.5439999999999</v>
      </c>
      <c r="D36" s="1332">
        <v>16721.444879999999</v>
      </c>
      <c r="E36" s="1324">
        <v>2501.7310000000002</v>
      </c>
      <c r="F36" s="1332">
        <v>26268.175500000001</v>
      </c>
      <c r="G36" s="1333">
        <v>472402</v>
      </c>
      <c r="H36" s="1327">
        <v>22.2</v>
      </c>
      <c r="I36" s="1334">
        <v>234.21</v>
      </c>
    </row>
    <row r="37" spans="1:9" ht="9.9499999999999993" customHeight="1">
      <c r="A37" s="1335">
        <v>1980</v>
      </c>
      <c r="B37" s="1336"/>
      <c r="C37" s="1337">
        <v>3630.1909999999998</v>
      </c>
      <c r="D37" s="1338">
        <v>17316.011069999997</v>
      </c>
      <c r="E37" s="1337">
        <v>2910.5250000000001</v>
      </c>
      <c r="F37" s="1338">
        <v>30560.512500000001</v>
      </c>
      <c r="G37" s="1339">
        <v>560875</v>
      </c>
      <c r="H37" s="1340">
        <v>25.4</v>
      </c>
      <c r="I37" s="1341">
        <v>267.97000000000003</v>
      </c>
    </row>
    <row r="38" spans="1:9" ht="9.9499999999999993" customHeight="1">
      <c r="A38" s="1322">
        <v>1981</v>
      </c>
      <c r="B38" s="1323"/>
      <c r="C38" s="1324">
        <v>3973.4100000000003</v>
      </c>
      <c r="D38" s="1325">
        <v>18953.165700000001</v>
      </c>
      <c r="E38" s="1324">
        <v>3817.5899999999997</v>
      </c>
      <c r="F38" s="1325">
        <v>40084.695</v>
      </c>
      <c r="G38" s="1326">
        <v>758964</v>
      </c>
      <c r="H38" s="1327">
        <v>27.06</v>
      </c>
      <c r="I38" s="1328">
        <v>284.6712</v>
      </c>
    </row>
    <row r="39" spans="1:9" ht="9.9499999999999993" customHeight="1">
      <c r="A39" s="1330">
        <v>1982</v>
      </c>
      <c r="B39" s="1331"/>
      <c r="C39" s="1324">
        <v>3413.54</v>
      </c>
      <c r="D39" s="1332">
        <v>16282.585799999999</v>
      </c>
      <c r="E39" s="1324">
        <v>4240.4599999999991</v>
      </c>
      <c r="F39" s="1332">
        <v>44524.829999999987</v>
      </c>
      <c r="G39" s="1333">
        <v>829673</v>
      </c>
      <c r="H39" s="1327">
        <v>28.3</v>
      </c>
      <c r="I39" s="1334">
        <v>297.71600000000001</v>
      </c>
    </row>
    <row r="40" spans="1:9" ht="9.9499999999999993" customHeight="1">
      <c r="A40" s="1330">
        <v>1983</v>
      </c>
      <c r="B40" s="1331"/>
      <c r="C40" s="1324">
        <v>3450.77</v>
      </c>
      <c r="D40" s="1332">
        <v>16460.172899999998</v>
      </c>
      <c r="E40" s="1324">
        <v>4276.2299999999996</v>
      </c>
      <c r="F40" s="1332">
        <v>44900.414999999994</v>
      </c>
      <c r="G40" s="1333">
        <v>857475</v>
      </c>
      <c r="H40" s="1327">
        <v>23.11</v>
      </c>
      <c r="I40" s="1334">
        <v>243.1172</v>
      </c>
    </row>
    <row r="41" spans="1:9" ht="9.9499999999999993" customHeight="1">
      <c r="A41" s="1330">
        <v>1984</v>
      </c>
      <c r="B41" s="1331"/>
      <c r="C41" s="1324">
        <v>3857.75</v>
      </c>
      <c r="D41" s="1332">
        <v>18401.467499999999</v>
      </c>
      <c r="E41" s="1324">
        <v>4667.25</v>
      </c>
      <c r="F41" s="1332">
        <v>49006.125</v>
      </c>
      <c r="G41" s="1333">
        <v>975391</v>
      </c>
      <c r="H41" s="1327">
        <v>26.48</v>
      </c>
      <c r="I41" s="1334">
        <v>279.36400000000003</v>
      </c>
    </row>
    <row r="42" spans="1:9" ht="9.9499999999999993" customHeight="1">
      <c r="A42" s="1330">
        <v>1985</v>
      </c>
      <c r="B42" s="1331"/>
      <c r="C42" s="1324">
        <v>3094.39</v>
      </c>
      <c r="D42" s="1332">
        <v>14760.240299999998</v>
      </c>
      <c r="E42" s="1324">
        <v>4894.6099999999988</v>
      </c>
      <c r="F42" s="1332">
        <v>51393.404999999984</v>
      </c>
      <c r="G42" s="1333">
        <v>1052604</v>
      </c>
      <c r="H42" s="1327">
        <v>32.68</v>
      </c>
      <c r="I42" s="1334">
        <v>344.774</v>
      </c>
    </row>
    <row r="43" spans="1:9" ht="9.9499999999999993" customHeight="1">
      <c r="A43" s="1330">
        <v>1986</v>
      </c>
      <c r="B43" s="1331"/>
      <c r="C43" s="1324">
        <v>2399.37</v>
      </c>
      <c r="D43" s="1332">
        <v>11444.994899999998</v>
      </c>
      <c r="E43" s="1324">
        <v>5187.6299999999992</v>
      </c>
      <c r="F43" s="1332">
        <v>54470.114999999991</v>
      </c>
      <c r="G43" s="1333">
        <v>1249146</v>
      </c>
      <c r="H43" s="1327">
        <v>24.73995</v>
      </c>
      <c r="I43" s="1334">
        <v>261.00647250000003</v>
      </c>
    </row>
    <row r="44" spans="1:9" ht="9.9499999999999993" customHeight="1">
      <c r="A44" s="1330">
        <v>1987</v>
      </c>
      <c r="B44" s="1331"/>
      <c r="C44" s="1324">
        <v>2962</v>
      </c>
      <c r="D44" s="1332">
        <v>14128.739999999998</v>
      </c>
      <c r="E44" s="1324">
        <v>5443.4099999999989</v>
      </c>
      <c r="F44" s="1332">
        <v>57155.804999999986</v>
      </c>
      <c r="G44" s="1333">
        <v>1259133</v>
      </c>
      <c r="H44" s="1327">
        <v>29.704000000000001</v>
      </c>
      <c r="I44" s="1334">
        <v>313.37720000000002</v>
      </c>
    </row>
    <row r="45" spans="1:9" ht="9.9499999999999993" customHeight="1">
      <c r="A45" s="1330">
        <v>1988</v>
      </c>
      <c r="B45" s="1331"/>
      <c r="C45" s="1324">
        <v>2503</v>
      </c>
      <c r="D45" s="1332">
        <v>11939.31</v>
      </c>
      <c r="E45" s="1324">
        <v>5187.8999999999996</v>
      </c>
      <c r="F45" s="1332">
        <v>54472.95</v>
      </c>
      <c r="G45" s="1333">
        <v>1330907</v>
      </c>
      <c r="H45" s="1327">
        <v>24.391999999999999</v>
      </c>
      <c r="I45" s="1334">
        <v>257.3356</v>
      </c>
    </row>
    <row r="46" spans="1:9" ht="9.9499999999999993" customHeight="1">
      <c r="A46" s="1330">
        <v>1989</v>
      </c>
      <c r="B46" s="1331"/>
      <c r="C46" s="1324">
        <v>2183</v>
      </c>
      <c r="D46" s="1332">
        <v>10412.91</v>
      </c>
      <c r="E46" s="1324">
        <v>5271.4</v>
      </c>
      <c r="F46" s="1332">
        <v>55349.7</v>
      </c>
      <c r="G46" s="1333">
        <v>1349258</v>
      </c>
      <c r="H46" s="1327">
        <v>30.285</v>
      </c>
      <c r="I46" s="1334">
        <v>319.50675000000001</v>
      </c>
    </row>
    <row r="47" spans="1:9" ht="9.9499999999999993" customHeight="1">
      <c r="A47" s="1335">
        <v>1990</v>
      </c>
      <c r="B47" s="1336"/>
      <c r="C47" s="1337">
        <v>1895</v>
      </c>
      <c r="D47" s="1338">
        <v>9039.15</v>
      </c>
      <c r="E47" s="1337">
        <v>7043.2</v>
      </c>
      <c r="F47" s="1338">
        <v>73953.599999999991</v>
      </c>
      <c r="G47" s="1339">
        <v>1661824</v>
      </c>
      <c r="H47" s="1340">
        <v>30.073780000000003</v>
      </c>
      <c r="I47" s="1341">
        <v>317.27837900000003</v>
      </c>
    </row>
    <row r="48" spans="1:9" ht="9.9499999999999993" customHeight="1">
      <c r="A48" s="1322">
        <v>1991</v>
      </c>
      <c r="B48" s="1323"/>
      <c r="C48" s="1324">
        <v>1742</v>
      </c>
      <c r="D48" s="1325">
        <v>8309.34</v>
      </c>
      <c r="E48" s="1324">
        <v>6811.8</v>
      </c>
      <c r="F48" s="1325">
        <v>71523.900000000009</v>
      </c>
      <c r="G48" s="1326">
        <v>1761240</v>
      </c>
      <c r="H48" s="1327">
        <v>31.4864</v>
      </c>
      <c r="I48" s="1328">
        <v>332.18152000000003</v>
      </c>
    </row>
    <row r="49" spans="1:9" ht="9.9499999999999993" customHeight="1">
      <c r="A49" s="1330">
        <v>1992</v>
      </c>
      <c r="B49" s="1331"/>
      <c r="C49" s="1324">
        <v>1553</v>
      </c>
      <c r="D49" s="1332">
        <v>7407.8099999999995</v>
      </c>
      <c r="E49" s="1324">
        <v>6669.4</v>
      </c>
      <c r="F49" s="1332">
        <v>70028.7</v>
      </c>
      <c r="G49" s="1333">
        <v>1820752</v>
      </c>
      <c r="H49" s="1327">
        <v>29.11</v>
      </c>
      <c r="I49" s="1334">
        <v>307.1105</v>
      </c>
    </row>
    <row r="50" spans="1:9" ht="9.9499999999999993" customHeight="1">
      <c r="A50" s="1330">
        <v>1993</v>
      </c>
      <c r="B50" s="1331"/>
      <c r="C50" s="1324">
        <v>1450</v>
      </c>
      <c r="D50" s="1332">
        <v>6916.4999999999991</v>
      </c>
      <c r="E50" s="1324">
        <v>6983.1</v>
      </c>
      <c r="F50" s="1332">
        <v>73322.55</v>
      </c>
      <c r="G50" s="1333">
        <v>1848471</v>
      </c>
      <c r="H50" s="1327">
        <v>42.55</v>
      </c>
      <c r="I50" s="1334">
        <v>448.90249999999997</v>
      </c>
    </row>
    <row r="51" spans="1:9" ht="9.9499999999999993" customHeight="1">
      <c r="A51" s="1330">
        <v>1994</v>
      </c>
      <c r="B51" s="1331"/>
      <c r="C51" s="1324">
        <v>1136</v>
      </c>
      <c r="D51" s="1332">
        <v>5418.7199999999993</v>
      </c>
      <c r="E51" s="1324">
        <v>6933.6</v>
      </c>
      <c r="F51" s="1332">
        <v>72802.899999999994</v>
      </c>
      <c r="G51" s="1333">
        <v>1918896</v>
      </c>
      <c r="H51" s="1327">
        <v>42.1</v>
      </c>
      <c r="I51" s="1334">
        <v>444.15500000000003</v>
      </c>
    </row>
    <row r="52" spans="1:9" ht="9.9499999999999993" customHeight="1">
      <c r="A52" s="1330">
        <v>1995</v>
      </c>
      <c r="B52" s="1331"/>
      <c r="C52" s="1324">
        <v>791</v>
      </c>
      <c r="D52" s="1332">
        <v>3773.0699999999997</v>
      </c>
      <c r="E52" s="1324">
        <v>8074.5</v>
      </c>
      <c r="F52" s="1332">
        <v>84782.3</v>
      </c>
      <c r="G52" s="1333">
        <v>2103695</v>
      </c>
      <c r="H52" s="1327">
        <v>43.9</v>
      </c>
      <c r="I52" s="1334">
        <v>463.14500000000004</v>
      </c>
    </row>
    <row r="53" spans="1:9" ht="9.9499999999999993" customHeight="1">
      <c r="A53" s="1330">
        <v>1996</v>
      </c>
      <c r="B53" s="1331" t="s">
        <v>314</v>
      </c>
      <c r="C53" s="1324">
        <v>296.3</v>
      </c>
      <c r="D53" s="1332">
        <v>1413.3509999999999</v>
      </c>
      <c r="E53" s="1324">
        <v>9306.4</v>
      </c>
      <c r="F53" s="1332">
        <v>97714.4</v>
      </c>
      <c r="G53" s="1333">
        <v>2276683</v>
      </c>
      <c r="H53" s="1327">
        <v>58.46</v>
      </c>
      <c r="I53" s="1334">
        <v>617.33760000000007</v>
      </c>
    </row>
    <row r="54" spans="1:9" ht="9.9499999999999993" customHeight="1">
      <c r="A54" s="1330">
        <v>1997</v>
      </c>
      <c r="B54" s="1331"/>
      <c r="C54" s="1324"/>
      <c r="D54" s="1332"/>
      <c r="E54" s="1324">
        <v>9441</v>
      </c>
      <c r="F54" s="1332">
        <v>99131.4</v>
      </c>
      <c r="G54" s="1333">
        <v>2376002</v>
      </c>
      <c r="H54" s="1327">
        <v>59.3</v>
      </c>
      <c r="I54" s="1334">
        <v>623</v>
      </c>
    </row>
    <row r="55" spans="1:9" ht="9.9499999999999993" customHeight="1">
      <c r="A55" s="1330">
        <v>1998</v>
      </c>
      <c r="B55" s="1331"/>
      <c r="C55" s="1324"/>
      <c r="D55" s="1332"/>
      <c r="E55" s="1324">
        <v>9389.6</v>
      </c>
      <c r="F55" s="1332">
        <v>98590.799999999886</v>
      </c>
      <c r="G55" s="1333">
        <v>2469587</v>
      </c>
      <c r="H55" s="1327">
        <v>57.1</v>
      </c>
      <c r="I55" s="1334">
        <v>599.9</v>
      </c>
    </row>
    <row r="56" spans="1:9" ht="9.9499999999999993" customHeight="1">
      <c r="A56" s="1330">
        <v>1999</v>
      </c>
      <c r="B56" s="1342"/>
      <c r="C56" s="1324"/>
      <c r="D56" s="1332"/>
      <c r="E56" s="1324">
        <v>9426.9</v>
      </c>
      <c r="F56" s="1332">
        <v>98982.3</v>
      </c>
      <c r="G56" s="1333">
        <v>2531808</v>
      </c>
      <c r="H56" s="1327">
        <v>56.1</v>
      </c>
      <c r="I56" s="1334">
        <v>589.4</v>
      </c>
    </row>
    <row r="57" spans="1:9" ht="9.9499999999999993" customHeight="1">
      <c r="A57" s="1335">
        <v>2000</v>
      </c>
      <c r="B57" s="1336"/>
      <c r="C57" s="1337"/>
      <c r="D57" s="1338"/>
      <c r="E57" s="1337">
        <v>9147.9</v>
      </c>
      <c r="F57" s="1338">
        <v>96052.9</v>
      </c>
      <c r="G57" s="1339">
        <v>2601210</v>
      </c>
      <c r="H57" s="1340">
        <v>59</v>
      </c>
      <c r="I57" s="1341">
        <v>619.79999999999995</v>
      </c>
    </row>
    <row r="58" spans="1:9" ht="9.9499999999999993" customHeight="1">
      <c r="A58" s="1322">
        <v>2001</v>
      </c>
      <c r="B58" s="1323"/>
      <c r="C58" s="1324"/>
      <c r="D58" s="1325"/>
      <c r="E58" s="1324">
        <v>9772.6</v>
      </c>
      <c r="F58" s="1325">
        <v>102611.7</v>
      </c>
      <c r="G58" s="1326">
        <v>2654204</v>
      </c>
      <c r="H58" s="1327">
        <v>62.4</v>
      </c>
      <c r="I58" s="1328">
        <v>655.29999999999995</v>
      </c>
    </row>
    <row r="59" spans="1:9" ht="9.9499999999999993" customHeight="1">
      <c r="A59" s="1330">
        <v>2002</v>
      </c>
      <c r="B59" s="1331"/>
      <c r="C59" s="1324"/>
      <c r="D59" s="1332"/>
      <c r="E59" s="1324">
        <v>9542.1</v>
      </c>
      <c r="F59" s="1332">
        <v>100193.2</v>
      </c>
      <c r="G59" s="1333">
        <v>2692523</v>
      </c>
      <c r="H59" s="1327">
        <v>62.3</v>
      </c>
      <c r="I59" s="1334">
        <v>655.1</v>
      </c>
    </row>
    <row r="60" spans="1:9" ht="9.9499999999999993" customHeight="1">
      <c r="A60" s="1330">
        <v>2003</v>
      </c>
      <c r="B60" s="1331"/>
      <c r="C60" s="1324"/>
      <c r="D60" s="1332"/>
      <c r="E60" s="1324">
        <v>9739.2999999999993</v>
      </c>
      <c r="F60" s="1332">
        <v>102600.10000000002</v>
      </c>
      <c r="G60" s="1333">
        <v>2737730</v>
      </c>
      <c r="H60" s="1327">
        <v>63.4</v>
      </c>
      <c r="I60" s="1334">
        <v>667.9</v>
      </c>
    </row>
    <row r="61" spans="1:9" ht="9.9499999999999993" customHeight="1">
      <c r="A61" s="1330">
        <v>2004</v>
      </c>
      <c r="B61" s="1331"/>
      <c r="C61" s="1324"/>
      <c r="D61" s="1332"/>
      <c r="E61" s="1324">
        <v>9692.2999999999993</v>
      </c>
      <c r="F61" s="1332">
        <v>102236.59999999993</v>
      </c>
      <c r="G61" s="1333">
        <v>2771690</v>
      </c>
      <c r="H61" s="1327">
        <v>61.7</v>
      </c>
      <c r="I61" s="1334">
        <v>650.79999999999995</v>
      </c>
    </row>
    <row r="62" spans="1:9" ht="9.9499999999999993" customHeight="1">
      <c r="A62" s="1330">
        <v>2005</v>
      </c>
      <c r="B62" s="1331"/>
      <c r="C62" s="1324"/>
      <c r="D62" s="1332"/>
      <c r="E62" s="1324">
        <v>9562.7999999999993</v>
      </c>
      <c r="F62" s="1332">
        <v>100829.60000000003</v>
      </c>
      <c r="G62" s="1333">
        <v>2805705</v>
      </c>
      <c r="H62" s="1327">
        <v>56.9</v>
      </c>
      <c r="I62" s="1334">
        <v>600</v>
      </c>
    </row>
    <row r="63" spans="1:9" ht="9.9499999999999993" customHeight="1">
      <c r="A63" s="1330">
        <v>2006</v>
      </c>
      <c r="B63" s="1331"/>
      <c r="C63" s="1324"/>
      <c r="D63" s="1332"/>
      <c r="E63" s="1324">
        <v>9269.4</v>
      </c>
      <c r="F63" s="1332">
        <v>97805.90000000014</v>
      </c>
      <c r="G63" s="1333">
        <v>2823102</v>
      </c>
      <c r="H63" s="1327">
        <v>67.599999999999994</v>
      </c>
      <c r="I63" s="1334">
        <v>713.3</v>
      </c>
    </row>
    <row r="64" spans="1:9" ht="9.9499999999999993" customHeight="1">
      <c r="A64" s="1330">
        <v>2007</v>
      </c>
      <c r="B64" s="1331"/>
      <c r="C64" s="1324"/>
      <c r="D64" s="1332"/>
      <c r="E64" s="1324">
        <v>8652.6</v>
      </c>
      <c r="F64" s="1332">
        <v>91290.2</v>
      </c>
      <c r="G64" s="1333">
        <v>2845429</v>
      </c>
      <c r="H64" s="1327">
        <v>49.9</v>
      </c>
      <c r="I64" s="1334">
        <v>526.5</v>
      </c>
    </row>
    <row r="65" spans="1:11" ht="9.9499999999999993" customHeight="1">
      <c r="A65" s="1330">
        <v>2008</v>
      </c>
      <c r="B65" s="1331"/>
      <c r="C65" s="1324"/>
      <c r="D65" s="1332"/>
      <c r="E65" s="1324">
        <v>8685.2000000000007</v>
      </c>
      <c r="F65" s="1332">
        <v>91673.1</v>
      </c>
      <c r="G65" s="1333">
        <v>2864576</v>
      </c>
      <c r="H65" s="1327">
        <v>50.8</v>
      </c>
      <c r="I65" s="1334">
        <v>536.19876111085523</v>
      </c>
    </row>
    <row r="66" spans="1:11" ht="9.9499999999999993" customHeight="1">
      <c r="A66" s="1330">
        <v>2009</v>
      </c>
      <c r="B66" s="1331"/>
      <c r="C66" s="1324"/>
      <c r="D66" s="1332"/>
      <c r="E66" s="1324">
        <v>8161.3</v>
      </c>
      <c r="F66" s="1332">
        <v>86216.2</v>
      </c>
      <c r="G66" s="1333">
        <v>2871547</v>
      </c>
      <c r="H66" s="1327">
        <v>57.2</v>
      </c>
      <c r="I66" s="1334">
        <v>604.26238957028909</v>
      </c>
    </row>
    <row r="67" spans="1:11" ht="9.9499999999999993" customHeight="1">
      <c r="A67" s="1335">
        <v>2010</v>
      </c>
      <c r="B67" s="1336"/>
      <c r="C67" s="1337"/>
      <c r="D67" s="1338"/>
      <c r="E67" s="1337">
        <v>8979.2000000000007</v>
      </c>
      <c r="F67" s="1338">
        <v>95138.4</v>
      </c>
      <c r="G67" s="1339">
        <v>2870634</v>
      </c>
      <c r="H67" s="1340">
        <v>57.3</v>
      </c>
      <c r="I67" s="1341">
        <v>607.11759622238048</v>
      </c>
    </row>
    <row r="68" spans="1:11" ht="9.9499999999999993" customHeight="1">
      <c r="A68" s="1322">
        <v>2011</v>
      </c>
      <c r="B68" s="1323"/>
      <c r="C68" s="1324"/>
      <c r="D68" s="1325"/>
      <c r="E68" s="1324">
        <v>8085.8</v>
      </c>
      <c r="F68" s="1325">
        <v>85645.6</v>
      </c>
      <c r="G68" s="1326">
        <v>2869023</v>
      </c>
      <c r="H68" s="1327">
        <v>52.8</v>
      </c>
      <c r="I68" s="1328">
        <v>559.29421671826628</v>
      </c>
    </row>
    <row r="69" spans="1:11" ht="9.9499999999999993" customHeight="1">
      <c r="A69" s="1330">
        <v>2012</v>
      </c>
      <c r="B69" s="1331"/>
      <c r="C69" s="1324"/>
      <c r="D69" s="1332"/>
      <c r="E69" s="1324">
        <v>8158.2250050503235</v>
      </c>
      <c r="F69" s="1332">
        <v>86325.782351578484</v>
      </c>
      <c r="G69" s="1333">
        <v>2868083.1</v>
      </c>
      <c r="H69" s="1327">
        <v>61.6</v>
      </c>
      <c r="I69" s="1334">
        <v>651.5</v>
      </c>
    </row>
    <row r="70" spans="1:11" ht="9.9499999999999993" customHeight="1">
      <c r="A70" s="1330">
        <v>2013</v>
      </c>
      <c r="B70" s="1331"/>
      <c r="C70" s="1324"/>
      <c r="D70" s="1332"/>
      <c r="E70" s="1324">
        <v>8277.0944147694499</v>
      </c>
      <c r="F70" s="1332">
        <v>87968.597795719528</v>
      </c>
      <c r="G70" s="1333">
        <v>2860344.9</v>
      </c>
      <c r="H70" s="1327">
        <v>47.333075975303558</v>
      </c>
      <c r="I70" s="1334">
        <v>500.97320100000002</v>
      </c>
    </row>
    <row r="71" spans="1:11" ht="9.9499999999999993" customHeight="1">
      <c r="A71" s="1330">
        <v>2014</v>
      </c>
      <c r="B71" s="1331"/>
      <c r="C71" s="1324"/>
      <c r="D71" s="1332"/>
      <c r="E71" s="1324">
        <v>7280.4197495994158</v>
      </c>
      <c r="F71" s="1332">
        <v>77409.119574989789</v>
      </c>
      <c r="G71" s="1333">
        <v>2849162</v>
      </c>
      <c r="H71" s="1327">
        <v>44.959295144984566</v>
      </c>
      <c r="I71" s="1334">
        <v>478.87262393100002</v>
      </c>
    </row>
    <row r="72" spans="1:11" ht="9.9499999999999993" customHeight="1">
      <c r="A72" s="1330">
        <v>2015</v>
      </c>
      <c r="B72" s="1331"/>
      <c r="C72" s="1324"/>
      <c r="D72" s="1332"/>
      <c r="E72" s="1324">
        <v>7607.5646329449373</v>
      </c>
      <c r="F72" s="1332">
        <v>81067.901423777163</v>
      </c>
      <c r="G72" s="1333">
        <v>2844334</v>
      </c>
      <c r="H72" s="1327">
        <v>42.621557004484409</v>
      </c>
      <c r="I72" s="1334">
        <v>453.14177378571429</v>
      </c>
    </row>
    <row r="73" spans="1:11" ht="9.9499999999999993" customHeight="1">
      <c r="A73" s="1330">
        <v>2016</v>
      </c>
      <c r="B73" s="1331"/>
      <c r="C73" s="1324"/>
      <c r="D73" s="1332"/>
      <c r="E73" s="1324">
        <v>8255.1342335338559</v>
      </c>
      <c r="F73" s="1332">
        <v>88243.167217199996</v>
      </c>
      <c r="G73" s="1333">
        <v>2840473</v>
      </c>
      <c r="H73" s="1327">
        <v>49.288893022251862</v>
      </c>
      <c r="I73" s="1334">
        <v>525.63792570967735</v>
      </c>
    </row>
    <row r="74" spans="1:11" ht="9.9499999999999993" customHeight="1">
      <c r="A74" s="1330">
        <v>2017</v>
      </c>
      <c r="B74" s="1331"/>
      <c r="C74" s="1324"/>
      <c r="D74" s="1332"/>
      <c r="E74" s="1324">
        <v>8527.4827534189189</v>
      </c>
      <c r="F74" s="1332">
        <v>90996.221726979784</v>
      </c>
      <c r="G74" s="1333">
        <v>2844257</v>
      </c>
      <c r="H74" s="1327">
        <v>54.886108595098101</v>
      </c>
      <c r="I74" s="1334">
        <v>585.93818417870966</v>
      </c>
    </row>
    <row r="75" spans="1:11" ht="9.9499999999999993" customHeight="1">
      <c r="A75" s="1330">
        <v>2018</v>
      </c>
      <c r="B75" s="1331"/>
      <c r="C75" s="1324"/>
      <c r="D75" s="1332"/>
      <c r="E75" s="1324">
        <v>8182.7561269882699</v>
      </c>
      <c r="F75" s="1332">
        <v>87306.411272440775</v>
      </c>
      <c r="G75" s="1333">
        <v>2840619</v>
      </c>
      <c r="H75" s="1327">
        <v>55.898593761343584</v>
      </c>
      <c r="I75" s="1334">
        <v>596.21835162664274</v>
      </c>
    </row>
    <row r="76" spans="1:11" ht="9.9499999999999993" customHeight="1">
      <c r="A76" s="1330">
        <v>2019</v>
      </c>
      <c r="B76" s="1331"/>
      <c r="C76" s="1324"/>
      <c r="D76" s="1332"/>
      <c r="E76" s="1324">
        <v>8564.6294736291875</v>
      </c>
      <c r="F76" s="1332">
        <v>91397.6337371189</v>
      </c>
      <c r="G76" s="1333">
        <v>2834509</v>
      </c>
      <c r="H76" s="1327">
        <v>50.803541216034226</v>
      </c>
      <c r="I76" s="1334">
        <v>543.10956524003211</v>
      </c>
    </row>
    <row r="77" spans="1:11" ht="9.9499999999999993" customHeight="1">
      <c r="A77" s="1335">
        <v>2020</v>
      </c>
      <c r="B77" s="1336"/>
      <c r="C77" s="1337"/>
      <c r="D77" s="1338"/>
      <c r="E77" s="1337">
        <v>8694.2191732210777</v>
      </c>
      <c r="F77" s="1338">
        <v>92894.431352013329</v>
      </c>
      <c r="G77" s="1339">
        <v>2829132</v>
      </c>
      <c r="H77" s="1340">
        <v>47.306818891744392</v>
      </c>
      <c r="I77" s="1341">
        <v>505.62823346823734</v>
      </c>
      <c r="K77" s="1343"/>
    </row>
    <row r="78" spans="1:11">
      <c r="A78" s="1344" t="s">
        <v>315</v>
      </c>
    </row>
    <row r="81" spans="1:15" ht="12.75">
      <c r="A81" s="1934" t="str">
        <f>'12.1'!C5</f>
        <v>Skutečná roční spotřeba</v>
      </c>
      <c r="B81" s="1934"/>
      <c r="C81" s="1934"/>
      <c r="D81" s="1934"/>
      <c r="E81" s="1934"/>
      <c r="F81" s="1934"/>
      <c r="G81" s="1934"/>
      <c r="H81" s="1934"/>
      <c r="I81" s="1934"/>
      <c r="L81" s="1345"/>
      <c r="M81" s="1345"/>
      <c r="N81" s="1345"/>
    </row>
    <row r="82" spans="1:15" ht="12.75">
      <c r="A82" s="1933" t="s">
        <v>535</v>
      </c>
      <c r="B82" s="1933"/>
      <c r="C82" s="1933"/>
      <c r="D82" s="1933"/>
      <c r="E82" s="1933"/>
      <c r="F82" s="1933"/>
      <c r="G82" s="1933"/>
      <c r="H82" s="1933"/>
      <c r="I82" s="1933"/>
      <c r="L82" s="1343"/>
      <c r="M82" s="1343"/>
      <c r="N82" s="1343"/>
      <c r="O82" s="1346"/>
    </row>
    <row r="83" spans="1:15">
      <c r="A83" s="1347"/>
      <c r="B83" s="1347"/>
      <c r="C83" s="1348"/>
      <c r="D83" s="1348"/>
      <c r="E83" s="1348"/>
      <c r="F83" s="1348"/>
      <c r="G83" s="1349"/>
      <c r="H83" s="1349"/>
      <c r="I83" s="1347"/>
      <c r="L83" s="1343"/>
      <c r="M83" s="1343"/>
      <c r="N83" s="1343"/>
      <c r="O83" s="1346"/>
    </row>
    <row r="84" spans="1:15">
      <c r="A84" s="1347"/>
      <c r="B84" s="1347"/>
      <c r="C84" s="1348"/>
      <c r="D84" s="1348"/>
      <c r="E84" s="1348"/>
      <c r="F84" s="1348"/>
      <c r="G84" s="1349"/>
      <c r="H84" s="1349"/>
      <c r="I84" s="1347"/>
      <c r="L84" s="1343"/>
      <c r="M84" s="1343"/>
      <c r="N84" s="1343"/>
      <c r="O84" s="1346"/>
    </row>
    <row r="85" spans="1:15">
      <c r="A85" s="1347"/>
      <c r="B85" s="1347"/>
      <c r="C85" s="1348"/>
      <c r="D85" s="1348"/>
      <c r="E85" s="1348"/>
      <c r="F85" s="1348"/>
      <c r="G85" s="1349"/>
      <c r="H85" s="1349"/>
      <c r="I85" s="1347"/>
      <c r="L85" s="1343"/>
      <c r="M85" s="1343"/>
      <c r="N85" s="1343"/>
      <c r="O85" s="1346"/>
    </row>
    <row r="86" spans="1:15">
      <c r="A86" s="1347"/>
      <c r="B86" s="1347"/>
      <c r="C86" s="1348"/>
      <c r="D86" s="1348"/>
      <c r="E86" s="1348"/>
      <c r="F86" s="1348"/>
      <c r="G86" s="1349"/>
      <c r="H86" s="1349"/>
      <c r="I86" s="1347"/>
      <c r="L86" s="1343"/>
      <c r="M86" s="1343"/>
      <c r="N86" s="1343"/>
      <c r="O86" s="1346"/>
    </row>
    <row r="87" spans="1:15">
      <c r="A87" s="1347"/>
      <c r="B87" s="1347"/>
      <c r="C87" s="1348"/>
      <c r="D87" s="1348"/>
      <c r="E87" s="1348"/>
      <c r="F87" s="1348"/>
      <c r="G87" s="1349"/>
      <c r="H87" s="1349"/>
      <c r="I87" s="1347"/>
      <c r="L87" s="1343"/>
      <c r="M87" s="1343"/>
      <c r="N87" s="1343"/>
      <c r="O87" s="1346"/>
    </row>
    <row r="88" spans="1:15">
      <c r="A88" s="1347"/>
      <c r="B88" s="1347"/>
      <c r="C88" s="1348"/>
      <c r="D88" s="1348"/>
      <c r="E88" s="1348"/>
      <c r="F88" s="1348"/>
      <c r="G88" s="1349"/>
      <c r="H88" s="1349"/>
      <c r="I88" s="1347"/>
      <c r="L88" s="1343"/>
      <c r="M88" s="1343"/>
      <c r="N88" s="1343"/>
      <c r="O88" s="1346"/>
    </row>
    <row r="89" spans="1:15">
      <c r="A89" s="1347"/>
      <c r="B89" s="1347"/>
      <c r="C89" s="1348"/>
      <c r="D89" s="1348"/>
      <c r="E89" s="1348"/>
      <c r="F89" s="1348"/>
      <c r="G89" s="1349"/>
      <c r="H89" s="1349"/>
      <c r="I89" s="1347"/>
      <c r="L89" s="1343"/>
      <c r="M89" s="1343"/>
      <c r="N89" s="1343"/>
      <c r="O89" s="1346"/>
    </row>
    <row r="90" spans="1:15">
      <c r="A90" s="1347"/>
      <c r="B90" s="1347"/>
      <c r="C90" s="1348"/>
      <c r="D90" s="1348"/>
      <c r="E90" s="1348"/>
      <c r="F90" s="1348"/>
      <c r="G90" s="1349"/>
      <c r="H90" s="1349"/>
      <c r="I90" s="1347"/>
      <c r="L90" s="1343"/>
      <c r="M90" s="1343"/>
      <c r="N90" s="1343"/>
      <c r="O90" s="1346"/>
    </row>
    <row r="91" spans="1:15">
      <c r="A91" s="1347"/>
      <c r="B91" s="1347"/>
      <c r="C91" s="1348"/>
      <c r="D91" s="1348"/>
      <c r="E91" s="1348"/>
      <c r="F91" s="1348"/>
      <c r="G91" s="1349"/>
      <c r="H91" s="1349"/>
      <c r="I91" s="1347"/>
      <c r="L91" s="1343"/>
      <c r="M91" s="1343"/>
      <c r="N91" s="1343"/>
      <c r="O91" s="1346"/>
    </row>
    <row r="92" spans="1:15">
      <c r="A92" s="1347"/>
      <c r="B92" s="1347"/>
      <c r="C92" s="1348"/>
      <c r="D92" s="1348"/>
      <c r="E92" s="1348"/>
      <c r="F92" s="1348"/>
      <c r="G92" s="1349"/>
      <c r="H92" s="1349"/>
      <c r="I92" s="1347"/>
      <c r="L92" s="1343"/>
      <c r="M92" s="1343"/>
      <c r="N92" s="1343"/>
      <c r="O92" s="1346"/>
    </row>
    <row r="93" spans="1:15">
      <c r="A93" s="1347"/>
      <c r="B93" s="1347"/>
      <c r="C93" s="1348"/>
      <c r="D93" s="1348"/>
      <c r="E93" s="1348"/>
      <c r="F93" s="1348"/>
      <c r="G93" s="1349"/>
      <c r="H93" s="1349"/>
      <c r="I93" s="1347"/>
      <c r="L93" s="1343"/>
      <c r="M93" s="1343"/>
      <c r="N93" s="1343"/>
      <c r="O93" s="1346"/>
    </row>
    <row r="94" spans="1:15">
      <c r="A94" s="1347"/>
      <c r="B94" s="1347"/>
      <c r="C94" s="1348"/>
      <c r="D94" s="1348"/>
      <c r="E94" s="1348"/>
      <c r="F94" s="1348"/>
      <c r="G94" s="1349"/>
      <c r="H94" s="1349"/>
      <c r="I94" s="1347"/>
      <c r="L94" s="1343"/>
      <c r="M94" s="1343"/>
      <c r="N94" s="1343"/>
      <c r="O94" s="1346"/>
    </row>
    <row r="95" spans="1:15">
      <c r="A95" s="1347"/>
      <c r="B95" s="1347"/>
      <c r="C95" s="1348"/>
      <c r="D95" s="1348"/>
      <c r="E95" s="1348"/>
      <c r="F95" s="1348"/>
      <c r="G95" s="1349"/>
      <c r="H95" s="1349"/>
      <c r="I95" s="1347"/>
      <c r="L95" s="1343"/>
      <c r="M95" s="1343"/>
      <c r="N95" s="1343"/>
      <c r="O95" s="1346"/>
    </row>
    <row r="96" spans="1:15">
      <c r="A96" s="1347"/>
      <c r="B96" s="1347"/>
      <c r="C96" s="1348"/>
      <c r="D96" s="1348"/>
      <c r="E96" s="1348"/>
      <c r="F96" s="1348"/>
      <c r="G96" s="1349"/>
      <c r="H96" s="1349"/>
      <c r="I96" s="1347"/>
      <c r="L96" s="1343"/>
      <c r="M96" s="1343"/>
      <c r="N96" s="1343"/>
      <c r="O96" s="1346"/>
    </row>
    <row r="97" spans="1:15">
      <c r="A97" s="1347"/>
      <c r="B97" s="1347"/>
      <c r="C97" s="1348"/>
      <c r="D97" s="1348"/>
      <c r="E97" s="1348"/>
      <c r="F97" s="1348"/>
      <c r="G97" s="1349"/>
      <c r="H97" s="1349"/>
      <c r="I97" s="1347"/>
      <c r="L97" s="1343"/>
      <c r="M97" s="1343"/>
      <c r="N97" s="1343"/>
      <c r="O97" s="1346"/>
    </row>
    <row r="98" spans="1:15">
      <c r="A98" s="1347"/>
      <c r="B98" s="1347"/>
      <c r="C98" s="1348"/>
      <c r="D98" s="1348"/>
      <c r="E98" s="1348"/>
      <c r="F98" s="1348"/>
      <c r="G98" s="1349"/>
      <c r="H98" s="1349"/>
      <c r="I98" s="1347"/>
      <c r="L98" s="1343"/>
      <c r="M98" s="1343"/>
      <c r="N98" s="1343"/>
      <c r="O98" s="1346"/>
    </row>
    <row r="99" spans="1:15">
      <c r="A99" s="1347"/>
      <c r="B99" s="1347"/>
      <c r="C99" s="1348"/>
      <c r="D99" s="1348"/>
      <c r="E99" s="1348"/>
      <c r="F99" s="1348"/>
      <c r="G99" s="1349"/>
      <c r="H99" s="1349"/>
      <c r="I99" s="1347"/>
      <c r="L99" s="1343"/>
      <c r="M99" s="1343"/>
      <c r="N99" s="1343"/>
      <c r="O99" s="1346"/>
    </row>
    <row r="100" spans="1:15">
      <c r="A100" s="1347"/>
      <c r="B100" s="1347"/>
      <c r="C100" s="1348"/>
      <c r="D100" s="1348"/>
      <c r="E100" s="1348"/>
      <c r="F100" s="1348"/>
      <c r="G100" s="1349"/>
      <c r="H100" s="1349"/>
      <c r="I100" s="1347"/>
      <c r="L100" s="1343"/>
      <c r="M100" s="1343"/>
      <c r="N100" s="1343"/>
      <c r="O100" s="1346"/>
    </row>
    <row r="101" spans="1:15">
      <c r="A101" s="1347"/>
      <c r="B101" s="1347"/>
      <c r="C101" s="1348"/>
      <c r="D101" s="1348"/>
      <c r="E101" s="1348"/>
      <c r="F101" s="1348"/>
      <c r="G101" s="1349"/>
      <c r="H101" s="1349"/>
      <c r="I101" s="1347"/>
      <c r="L101" s="1343"/>
      <c r="M101" s="1343"/>
      <c r="N101" s="1343"/>
      <c r="O101" s="1346"/>
    </row>
    <row r="102" spans="1:15">
      <c r="A102" s="1347"/>
      <c r="B102" s="1347"/>
      <c r="C102" s="1348"/>
      <c r="D102" s="1348"/>
      <c r="E102" s="1348"/>
      <c r="F102" s="1348"/>
      <c r="G102" s="1349"/>
      <c r="H102" s="1349"/>
      <c r="I102" s="1347"/>
      <c r="L102" s="1343"/>
      <c r="M102" s="1343"/>
      <c r="N102" s="1343"/>
      <c r="O102" s="1346"/>
    </row>
    <row r="103" spans="1:15">
      <c r="L103" s="1343"/>
      <c r="M103" s="1343"/>
      <c r="N103" s="1343"/>
      <c r="O103" s="1346"/>
    </row>
    <row r="104" spans="1:15" ht="12.75">
      <c r="A104" s="1934" t="str">
        <f>'12.1'!G7</f>
        <v>Počet zákazníků v plynárenské soustavě</v>
      </c>
      <c r="B104" s="1934"/>
      <c r="C104" s="1934"/>
      <c r="D104" s="1934"/>
      <c r="E104" s="1934"/>
      <c r="F104" s="1934"/>
      <c r="G104" s="1934"/>
      <c r="H104" s="1934"/>
      <c r="I104" s="1934"/>
      <c r="L104" s="1343"/>
      <c r="M104" s="1343"/>
      <c r="N104" s="1343"/>
      <c r="O104" s="1346"/>
    </row>
    <row r="105" spans="1:15" ht="12.75">
      <c r="A105" s="1933" t="str">
        <f>A82</f>
        <v>1951 - 2020</v>
      </c>
      <c r="B105" s="1933"/>
      <c r="C105" s="1933"/>
      <c r="D105" s="1933"/>
      <c r="E105" s="1933"/>
      <c r="F105" s="1933"/>
      <c r="G105" s="1933"/>
      <c r="H105" s="1933"/>
      <c r="I105" s="1933"/>
      <c r="L105" s="1343"/>
      <c r="M105" s="1343"/>
      <c r="N105" s="1343"/>
      <c r="O105" s="1346"/>
    </row>
    <row r="106" spans="1:15">
      <c r="A106" s="1347"/>
      <c r="B106" s="1347"/>
      <c r="C106" s="1348"/>
      <c r="D106" s="1348"/>
      <c r="E106" s="1348"/>
      <c r="F106" s="1348"/>
      <c r="G106" s="1349"/>
      <c r="H106" s="1349"/>
      <c r="I106" s="1347"/>
      <c r="L106" s="1343"/>
      <c r="M106" s="1343"/>
      <c r="N106" s="1343"/>
      <c r="O106" s="1346"/>
    </row>
    <row r="107" spans="1:15">
      <c r="A107" s="1347"/>
      <c r="B107" s="1347"/>
      <c r="C107" s="1348"/>
      <c r="D107" s="1348"/>
      <c r="E107" s="1348"/>
      <c r="F107" s="1348"/>
      <c r="G107" s="1349"/>
      <c r="H107" s="1349"/>
      <c r="I107" s="1347"/>
      <c r="L107" s="1343"/>
      <c r="M107" s="1343"/>
      <c r="N107" s="1343"/>
      <c r="O107" s="1346"/>
    </row>
    <row r="108" spans="1:15">
      <c r="A108" s="1347"/>
      <c r="B108" s="1347"/>
      <c r="C108" s="1348"/>
      <c r="D108" s="1348"/>
      <c r="E108" s="1348"/>
      <c r="F108" s="1348"/>
      <c r="G108" s="1349"/>
      <c r="H108" s="1349"/>
      <c r="I108" s="1347"/>
      <c r="L108" s="1343"/>
      <c r="M108" s="1343"/>
      <c r="N108" s="1343"/>
      <c r="O108" s="1346"/>
    </row>
    <row r="109" spans="1:15">
      <c r="A109" s="1347"/>
      <c r="B109" s="1347"/>
      <c r="C109" s="1348"/>
      <c r="D109" s="1348"/>
      <c r="E109" s="1348"/>
      <c r="F109" s="1348"/>
      <c r="G109" s="1349"/>
      <c r="H109" s="1349"/>
      <c r="I109" s="1347"/>
      <c r="L109" s="1343"/>
      <c r="M109" s="1343"/>
      <c r="N109" s="1343"/>
      <c r="O109" s="1346"/>
    </row>
    <row r="110" spans="1:15">
      <c r="A110" s="1347"/>
      <c r="B110" s="1347"/>
      <c r="C110" s="1348"/>
      <c r="D110" s="1348"/>
      <c r="E110" s="1348"/>
      <c r="F110" s="1348"/>
      <c r="G110" s="1349"/>
      <c r="H110" s="1349"/>
      <c r="I110" s="1347"/>
      <c r="L110" s="1343"/>
      <c r="M110" s="1343"/>
      <c r="N110" s="1343"/>
      <c r="O110" s="1346"/>
    </row>
    <row r="111" spans="1:15">
      <c r="A111" s="1347"/>
      <c r="B111" s="1347"/>
      <c r="C111" s="1348"/>
      <c r="D111" s="1348"/>
      <c r="E111" s="1348"/>
      <c r="F111" s="1348"/>
      <c r="G111" s="1349"/>
      <c r="H111" s="1349"/>
      <c r="I111" s="1347"/>
      <c r="L111" s="1343"/>
      <c r="M111" s="1343"/>
      <c r="N111" s="1343"/>
      <c r="O111" s="1346"/>
    </row>
    <row r="112" spans="1:15">
      <c r="A112" s="1347"/>
      <c r="B112" s="1347"/>
      <c r="C112" s="1348"/>
      <c r="D112" s="1348"/>
      <c r="E112" s="1348"/>
      <c r="F112" s="1348"/>
      <c r="G112" s="1349"/>
      <c r="H112" s="1349"/>
      <c r="I112" s="1347"/>
      <c r="L112" s="1343"/>
      <c r="M112" s="1343"/>
      <c r="N112" s="1343"/>
      <c r="O112" s="1346"/>
    </row>
    <row r="113" spans="1:15">
      <c r="A113" s="1347"/>
      <c r="B113" s="1347"/>
      <c r="C113" s="1348"/>
      <c r="D113" s="1348"/>
      <c r="E113" s="1348"/>
      <c r="F113" s="1348"/>
      <c r="G113" s="1349"/>
      <c r="H113" s="1349"/>
      <c r="I113" s="1347"/>
      <c r="L113" s="1343"/>
      <c r="M113" s="1343"/>
      <c r="N113" s="1343"/>
      <c r="O113" s="1346"/>
    </row>
    <row r="114" spans="1:15">
      <c r="A114" s="1347"/>
      <c r="B114" s="1347"/>
      <c r="C114" s="1348"/>
      <c r="D114" s="1348"/>
      <c r="E114" s="1348"/>
      <c r="F114" s="1348"/>
      <c r="G114" s="1349"/>
      <c r="H114" s="1349"/>
      <c r="I114" s="1347"/>
      <c r="L114" s="1343"/>
      <c r="M114" s="1343"/>
      <c r="N114" s="1343"/>
      <c r="O114" s="1346"/>
    </row>
    <row r="115" spans="1:15">
      <c r="A115" s="1347"/>
      <c r="B115" s="1347"/>
      <c r="C115" s="1348"/>
      <c r="D115" s="1348"/>
      <c r="E115" s="1348"/>
      <c r="F115" s="1348"/>
      <c r="G115" s="1349"/>
      <c r="H115" s="1349"/>
      <c r="I115" s="1347"/>
      <c r="L115" s="1343"/>
      <c r="M115" s="1343"/>
      <c r="N115" s="1343"/>
      <c r="O115" s="1346"/>
    </row>
    <row r="116" spans="1:15">
      <c r="L116" s="1343"/>
      <c r="M116" s="1343"/>
      <c r="N116" s="1343"/>
      <c r="O116" s="1346"/>
    </row>
    <row r="117" spans="1:15">
      <c r="L117" s="1343"/>
      <c r="M117" s="1343"/>
      <c r="N117" s="1343"/>
      <c r="O117" s="1346"/>
    </row>
    <row r="118" spans="1:15">
      <c r="A118" s="1347"/>
      <c r="B118" s="1347"/>
      <c r="C118" s="1348"/>
      <c r="D118" s="1348"/>
      <c r="E118" s="1348"/>
      <c r="F118" s="1348"/>
      <c r="G118" s="1349"/>
      <c r="H118" s="1349"/>
      <c r="I118" s="1347"/>
      <c r="L118" s="1343"/>
      <c r="M118" s="1343"/>
      <c r="N118" s="1343"/>
      <c r="O118" s="1346"/>
    </row>
    <row r="119" spans="1:15">
      <c r="A119" s="1347"/>
      <c r="B119" s="1347"/>
      <c r="C119" s="1348"/>
      <c r="D119" s="1348"/>
      <c r="E119" s="1348"/>
      <c r="F119" s="1348"/>
      <c r="G119" s="1349"/>
      <c r="H119" s="1349"/>
      <c r="I119" s="1347"/>
      <c r="L119" s="1343"/>
      <c r="M119" s="1343"/>
      <c r="N119" s="1343"/>
      <c r="O119" s="1346"/>
    </row>
    <row r="120" spans="1:15">
      <c r="A120" s="1347"/>
      <c r="B120" s="1347"/>
      <c r="C120" s="1348"/>
      <c r="D120" s="1348"/>
      <c r="E120" s="1348"/>
      <c r="F120" s="1348"/>
      <c r="G120" s="1349"/>
      <c r="H120" s="1349"/>
      <c r="I120" s="1347"/>
      <c r="L120" s="1343"/>
      <c r="M120" s="1343"/>
      <c r="N120" s="1343"/>
      <c r="O120" s="1346"/>
    </row>
    <row r="121" spans="1:15">
      <c r="A121" s="1347"/>
      <c r="B121" s="1347"/>
      <c r="C121" s="1348"/>
      <c r="D121" s="1348"/>
      <c r="E121" s="1348"/>
      <c r="F121" s="1348"/>
      <c r="G121" s="1349"/>
      <c r="H121" s="1349"/>
      <c r="I121" s="1347"/>
      <c r="L121" s="1343"/>
      <c r="M121" s="1343"/>
      <c r="N121" s="1343"/>
      <c r="O121" s="1346"/>
    </row>
    <row r="122" spans="1:15">
      <c r="A122" s="1347"/>
      <c r="B122" s="1347"/>
      <c r="C122" s="1348"/>
      <c r="D122" s="1348"/>
      <c r="E122" s="1348"/>
      <c r="F122" s="1348"/>
      <c r="G122" s="1349"/>
      <c r="H122" s="1349"/>
      <c r="I122" s="1347"/>
      <c r="L122" s="1343"/>
      <c r="M122" s="1343"/>
      <c r="N122" s="1343"/>
      <c r="O122" s="1346"/>
    </row>
    <row r="123" spans="1:15">
      <c r="A123" s="1347"/>
      <c r="B123" s="1347"/>
      <c r="C123" s="1348"/>
      <c r="D123" s="1348"/>
      <c r="E123" s="1348"/>
      <c r="F123" s="1348"/>
      <c r="G123" s="1349"/>
      <c r="H123" s="1349"/>
      <c r="I123" s="1347"/>
      <c r="L123" s="1343"/>
      <c r="M123" s="1343"/>
      <c r="N123" s="1343"/>
      <c r="O123" s="1346"/>
    </row>
    <row r="124" spans="1:15">
      <c r="A124" s="1347"/>
      <c r="B124" s="1347"/>
      <c r="C124" s="1348"/>
      <c r="D124" s="1348"/>
      <c r="E124" s="1348"/>
      <c r="F124" s="1348"/>
      <c r="G124" s="1349"/>
      <c r="H124" s="1349"/>
      <c r="I124" s="1347"/>
      <c r="L124" s="1343"/>
      <c r="M124" s="1343"/>
      <c r="N124" s="1343"/>
      <c r="O124" s="1346"/>
    </row>
    <row r="125" spans="1:15">
      <c r="L125" s="1343"/>
      <c r="M125" s="1343"/>
      <c r="N125" s="1343"/>
      <c r="O125" s="1346"/>
    </row>
    <row r="126" spans="1:15">
      <c r="L126" s="1343"/>
      <c r="M126" s="1343"/>
      <c r="N126" s="1343"/>
      <c r="O126" s="1346"/>
    </row>
    <row r="127" spans="1:15" ht="12.75">
      <c r="A127" s="1934" t="str">
        <f>'12.1'!H5</f>
        <v>Maximální denní spotřeba</v>
      </c>
      <c r="B127" s="1934"/>
      <c r="C127" s="1934"/>
      <c r="D127" s="1934"/>
      <c r="E127" s="1934"/>
      <c r="F127" s="1934"/>
      <c r="G127" s="1934"/>
      <c r="H127" s="1934"/>
      <c r="I127" s="1934"/>
      <c r="L127" s="1343"/>
      <c r="M127" s="1343"/>
      <c r="N127" s="1343"/>
      <c r="O127" s="1346"/>
    </row>
    <row r="128" spans="1:15" ht="12.75">
      <c r="A128" s="1933" t="str">
        <f>A105</f>
        <v>1951 - 2020</v>
      </c>
      <c r="B128" s="1933"/>
      <c r="C128" s="1933"/>
      <c r="D128" s="1933"/>
      <c r="E128" s="1933"/>
      <c r="F128" s="1933"/>
      <c r="G128" s="1933"/>
      <c r="H128" s="1933"/>
      <c r="I128" s="1933"/>
      <c r="L128" s="1343"/>
      <c r="M128" s="1343"/>
      <c r="N128" s="1343"/>
      <c r="O128" s="1346"/>
    </row>
    <row r="129" spans="1:15">
      <c r="A129" s="1347"/>
      <c r="B129" s="1347"/>
      <c r="C129" s="1348"/>
      <c r="D129" s="1348"/>
      <c r="E129" s="1348"/>
      <c r="F129" s="1348"/>
      <c r="G129" s="1349"/>
      <c r="H129" s="1349"/>
      <c r="I129" s="1347"/>
      <c r="L129" s="1343"/>
      <c r="M129" s="1343"/>
      <c r="N129" s="1343"/>
      <c r="O129" s="1346"/>
    </row>
    <row r="130" spans="1:15">
      <c r="A130" s="1347"/>
      <c r="B130" s="1350"/>
      <c r="C130" s="1348"/>
      <c r="D130" s="1348"/>
      <c r="E130" s="1348"/>
      <c r="F130" s="1348"/>
      <c r="G130" s="1349"/>
      <c r="H130" s="1349"/>
      <c r="I130" s="1347"/>
      <c r="L130" s="1343"/>
      <c r="M130" s="1343"/>
      <c r="N130" s="1343"/>
      <c r="O130" s="1346"/>
    </row>
    <row r="131" spans="1:15">
      <c r="A131" s="1347"/>
      <c r="B131" s="1347"/>
      <c r="C131" s="1348"/>
      <c r="D131" s="1348"/>
      <c r="E131" s="1348"/>
      <c r="F131" s="1348"/>
      <c r="G131" s="1349"/>
      <c r="H131" s="1349"/>
      <c r="I131" s="1347"/>
      <c r="L131" s="1343"/>
      <c r="M131" s="1343"/>
      <c r="N131" s="1343"/>
      <c r="O131" s="1346"/>
    </row>
    <row r="132" spans="1:15">
      <c r="A132" s="1347"/>
      <c r="B132" s="1347"/>
      <c r="C132" s="1348"/>
      <c r="D132" s="1348"/>
      <c r="E132" s="1348"/>
      <c r="F132" s="1348"/>
      <c r="G132" s="1349"/>
      <c r="H132" s="1349"/>
      <c r="I132" s="1347"/>
      <c r="L132" s="1343"/>
      <c r="M132" s="1343"/>
      <c r="N132" s="1343"/>
      <c r="O132" s="1346"/>
    </row>
    <row r="133" spans="1:15">
      <c r="A133" s="1347"/>
      <c r="B133" s="1347"/>
      <c r="C133" s="1348"/>
      <c r="D133" s="1348"/>
      <c r="E133" s="1348"/>
      <c r="F133" s="1348"/>
      <c r="G133" s="1349"/>
      <c r="H133" s="1349"/>
      <c r="I133" s="1347"/>
      <c r="L133" s="1343"/>
      <c r="M133" s="1343"/>
      <c r="N133" s="1343"/>
      <c r="O133" s="1346"/>
    </row>
    <row r="134" spans="1:15">
      <c r="A134" s="1347"/>
      <c r="B134" s="1347"/>
      <c r="C134" s="1348"/>
      <c r="D134" s="1348"/>
      <c r="E134" s="1348"/>
      <c r="F134" s="1348"/>
      <c r="G134" s="1349"/>
      <c r="H134" s="1349"/>
      <c r="I134" s="1347"/>
      <c r="L134" s="1343"/>
      <c r="M134" s="1343"/>
      <c r="N134" s="1343"/>
      <c r="O134" s="1346"/>
    </row>
    <row r="135" spans="1:15">
      <c r="A135" s="1347"/>
      <c r="B135" s="1347"/>
      <c r="C135" s="1348"/>
      <c r="D135" s="1348"/>
      <c r="E135" s="1348"/>
      <c r="F135" s="1348"/>
      <c r="G135" s="1349"/>
      <c r="H135" s="1349"/>
      <c r="I135" s="1347"/>
      <c r="L135" s="1343"/>
      <c r="M135" s="1343"/>
      <c r="N135" s="1343"/>
      <c r="O135" s="1346"/>
    </row>
    <row r="136" spans="1:15">
      <c r="A136" s="1347"/>
      <c r="B136" s="1347"/>
      <c r="C136" s="1348"/>
      <c r="D136" s="1348"/>
      <c r="E136" s="1348"/>
      <c r="F136" s="1348"/>
      <c r="G136" s="1349"/>
      <c r="H136" s="1349"/>
      <c r="I136" s="1347"/>
      <c r="L136" s="1343"/>
      <c r="M136" s="1343"/>
      <c r="N136" s="1343"/>
      <c r="O136" s="1346"/>
    </row>
    <row r="137" spans="1:15">
      <c r="A137" s="1347"/>
      <c r="B137" s="1347"/>
      <c r="C137" s="1348"/>
      <c r="D137" s="1348"/>
      <c r="E137" s="1348"/>
      <c r="F137" s="1348"/>
      <c r="G137" s="1349"/>
      <c r="H137" s="1349"/>
      <c r="I137" s="1347"/>
      <c r="L137" s="1343"/>
      <c r="M137" s="1343"/>
      <c r="N137" s="1343"/>
      <c r="O137" s="1346"/>
    </row>
    <row r="138" spans="1:15">
      <c r="A138" s="1347"/>
      <c r="B138" s="1347"/>
      <c r="C138" s="1348"/>
      <c r="D138" s="1348"/>
      <c r="E138" s="1348"/>
      <c r="F138" s="1348"/>
      <c r="G138" s="1349"/>
      <c r="H138" s="1349"/>
      <c r="I138" s="1347"/>
      <c r="L138" s="1343"/>
      <c r="M138" s="1343"/>
      <c r="N138" s="1343"/>
      <c r="O138" s="1346"/>
    </row>
    <row r="139" spans="1:15">
      <c r="A139" s="1347"/>
      <c r="B139" s="1347"/>
      <c r="C139" s="1348"/>
      <c r="D139" s="1348"/>
      <c r="E139" s="1348"/>
      <c r="F139" s="1348"/>
      <c r="G139" s="1349"/>
      <c r="H139" s="1349"/>
      <c r="I139" s="1347"/>
      <c r="L139" s="1343"/>
      <c r="M139" s="1343"/>
      <c r="N139" s="1343"/>
      <c r="O139" s="1346"/>
    </row>
    <row r="140" spans="1:15">
      <c r="A140" s="1347"/>
      <c r="B140" s="1347"/>
      <c r="C140" s="1348"/>
      <c r="D140" s="1348"/>
      <c r="E140" s="1348"/>
      <c r="F140" s="1348"/>
      <c r="G140" s="1349"/>
      <c r="H140" s="1349"/>
      <c r="I140" s="1347"/>
      <c r="L140" s="1343"/>
      <c r="M140" s="1343"/>
      <c r="N140" s="1343"/>
      <c r="O140" s="1346"/>
    </row>
    <row r="141" spans="1:15">
      <c r="A141" s="1347"/>
      <c r="B141" s="1347"/>
      <c r="C141" s="1348"/>
      <c r="D141" s="1348"/>
      <c r="E141" s="1348"/>
      <c r="F141" s="1348"/>
      <c r="G141" s="1349"/>
      <c r="H141" s="1349"/>
      <c r="I141" s="1347"/>
      <c r="L141" s="1343"/>
      <c r="M141" s="1343"/>
      <c r="N141" s="1343"/>
      <c r="O141" s="1346"/>
    </row>
    <row r="142" spans="1:15">
      <c r="A142" s="1347"/>
      <c r="B142" s="1347"/>
      <c r="C142" s="1348"/>
      <c r="D142" s="1348"/>
      <c r="E142" s="1348"/>
      <c r="F142" s="1348"/>
      <c r="G142" s="1349"/>
      <c r="H142" s="1349"/>
      <c r="I142" s="1347"/>
      <c r="L142" s="1343"/>
      <c r="M142" s="1343"/>
      <c r="N142" s="1343"/>
      <c r="O142" s="1346"/>
    </row>
    <row r="143" spans="1:15">
      <c r="A143" s="1347"/>
      <c r="B143" s="1347"/>
      <c r="C143" s="1348"/>
      <c r="D143" s="1348"/>
      <c r="E143" s="1348"/>
      <c r="F143" s="1348"/>
      <c r="G143" s="1349"/>
      <c r="H143" s="1349"/>
      <c r="I143" s="1347"/>
      <c r="L143" s="1343"/>
      <c r="M143" s="1343"/>
      <c r="N143" s="1343"/>
      <c r="O143" s="1346"/>
    </row>
    <row r="144" spans="1:15">
      <c r="A144" s="1347"/>
      <c r="B144" s="1347"/>
      <c r="C144" s="1348"/>
      <c r="D144" s="1348"/>
      <c r="E144" s="1348"/>
      <c r="F144" s="1348"/>
      <c r="G144" s="1349"/>
      <c r="H144" s="1349"/>
      <c r="I144" s="1347"/>
      <c r="L144" s="1343"/>
      <c r="M144" s="1343"/>
      <c r="N144" s="1343"/>
      <c r="O144" s="1346"/>
    </row>
    <row r="145" spans="1:15">
      <c r="A145" s="1347"/>
      <c r="B145" s="1347"/>
      <c r="C145" s="1348"/>
      <c r="D145" s="1348"/>
      <c r="E145" s="1348"/>
      <c r="F145" s="1348"/>
      <c r="G145" s="1349"/>
      <c r="H145" s="1349"/>
      <c r="I145" s="1347"/>
      <c r="L145" s="1343"/>
      <c r="M145" s="1343"/>
      <c r="N145" s="1343"/>
      <c r="O145" s="1346"/>
    </row>
    <row r="146" spans="1:15">
      <c r="A146" s="1347"/>
      <c r="B146" s="1347"/>
      <c r="C146" s="1348"/>
      <c r="D146" s="1348"/>
      <c r="E146" s="1348"/>
      <c r="F146" s="1348"/>
      <c r="G146" s="1349"/>
      <c r="H146" s="1349"/>
      <c r="I146" s="1347"/>
      <c r="L146" s="1343"/>
      <c r="M146" s="1343"/>
      <c r="N146" s="1343"/>
      <c r="O146" s="1346"/>
    </row>
    <row r="147" spans="1:15">
      <c r="A147" s="1347"/>
      <c r="B147" s="1347"/>
      <c r="C147" s="1348"/>
      <c r="D147" s="1348"/>
      <c r="E147" s="1348"/>
      <c r="F147" s="1348"/>
      <c r="G147" s="1349"/>
      <c r="H147" s="1349"/>
      <c r="I147" s="1347"/>
      <c r="L147" s="1343"/>
      <c r="M147" s="1343"/>
      <c r="N147" s="1343"/>
      <c r="O147" s="1346"/>
    </row>
    <row r="148" spans="1:15">
      <c r="A148" s="1347"/>
      <c r="B148" s="1347"/>
      <c r="C148" s="1348"/>
      <c r="D148" s="1348"/>
      <c r="E148" s="1348"/>
      <c r="F148" s="1348"/>
      <c r="G148" s="1349"/>
      <c r="H148" s="1349"/>
      <c r="I148" s="1347"/>
      <c r="L148" s="1343"/>
      <c r="M148" s="1343"/>
      <c r="N148" s="1343"/>
      <c r="O148" s="1346"/>
    </row>
    <row r="149" spans="1:15">
      <c r="L149" s="1343"/>
      <c r="M149" s="1343"/>
      <c r="N149" s="1343"/>
      <c r="O149" s="1346"/>
    </row>
    <row r="150" spans="1:15">
      <c r="L150" s="1343"/>
      <c r="M150" s="1343"/>
      <c r="N150" s="1343"/>
      <c r="O150" s="1346"/>
    </row>
    <row r="151" spans="1:15">
      <c r="L151" s="1343"/>
      <c r="M151" s="1343"/>
      <c r="N151" s="1343"/>
      <c r="O151" s="1346"/>
    </row>
  </sheetData>
  <mergeCells count="12">
    <mergeCell ref="A128:I128"/>
    <mergeCell ref="A81:I81"/>
    <mergeCell ref="A82:I82"/>
    <mergeCell ref="A104:I104"/>
    <mergeCell ref="A105:I105"/>
    <mergeCell ref="A127:I127"/>
    <mergeCell ref="H5:I5"/>
    <mergeCell ref="C6:D6"/>
    <mergeCell ref="H6:I6"/>
    <mergeCell ref="A3:H3"/>
    <mergeCell ref="E6:G6"/>
    <mergeCell ref="C5:G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List54"/>
  <dimension ref="A1:AD129"/>
  <sheetViews>
    <sheetView showGridLines="0" zoomScaleNormal="100" zoomScaleSheetLayoutView="100" workbookViewId="0">
      <selection sqref="A1:Q1"/>
    </sheetView>
  </sheetViews>
  <sheetFormatPr defaultColWidth="9.140625" defaultRowHeight="12.75"/>
  <cols>
    <col min="1" max="1" width="7.42578125" style="1354" customWidth="1"/>
    <col min="2" max="17" width="7.7109375" style="1354" customWidth="1"/>
    <col min="18" max="16384" width="9.140625" style="1354"/>
  </cols>
  <sheetData>
    <row r="1" spans="1:22" ht="18" customHeight="1">
      <c r="A1" s="1931" t="s">
        <v>475</v>
      </c>
      <c r="B1" s="1931"/>
      <c r="C1" s="1931"/>
      <c r="D1" s="1931"/>
      <c r="E1" s="1931"/>
      <c r="F1" s="1931"/>
      <c r="G1" s="1931"/>
      <c r="H1" s="1931"/>
      <c r="I1" s="1931"/>
      <c r="J1" s="1931"/>
      <c r="K1" s="1931"/>
      <c r="L1" s="1931"/>
      <c r="M1" s="1931"/>
      <c r="N1" s="1931"/>
      <c r="O1" s="1931"/>
      <c r="P1" s="1931"/>
      <c r="Q1" s="1931"/>
    </row>
    <row r="2" spans="1:22" ht="5.0999999999999996" customHeight="1">
      <c r="A2" s="1386"/>
      <c r="B2" s="1386"/>
      <c r="C2" s="1386"/>
      <c r="D2" s="1386"/>
      <c r="E2" s="1386"/>
      <c r="F2" s="1386"/>
      <c r="G2" s="1386"/>
      <c r="H2" s="1386"/>
      <c r="I2" s="1386"/>
      <c r="J2" s="1386"/>
      <c r="K2" s="1386"/>
      <c r="L2" s="1386"/>
      <c r="M2" s="1386"/>
      <c r="N2" s="1386"/>
      <c r="O2" s="1386"/>
      <c r="P2" s="1386"/>
      <c r="Q2" s="1386"/>
    </row>
    <row r="3" spans="1:22" ht="15" customHeight="1">
      <c r="A3" s="1935" t="s">
        <v>536</v>
      </c>
      <c r="B3" s="1936"/>
      <c r="C3" s="1936"/>
      <c r="D3" s="1936"/>
      <c r="E3" s="1936"/>
      <c r="F3" s="1936"/>
      <c r="G3" s="1936"/>
      <c r="H3" s="1936"/>
      <c r="I3" s="1936"/>
      <c r="J3" s="1936"/>
      <c r="K3" s="1936"/>
      <c r="L3" s="1936"/>
      <c r="M3" s="1936"/>
      <c r="N3" s="1936"/>
      <c r="O3" s="1936"/>
      <c r="P3" s="1936"/>
      <c r="Q3" s="1937"/>
    </row>
    <row r="4" spans="1:22" ht="24" customHeight="1">
      <c r="A4" s="293"/>
      <c r="B4" s="1938" t="s">
        <v>4</v>
      </c>
      <c r="C4" s="1940"/>
      <c r="D4" s="1938" t="s">
        <v>5</v>
      </c>
      <c r="E4" s="1940"/>
      <c r="F4" s="1938" t="s">
        <v>371</v>
      </c>
      <c r="G4" s="1940"/>
      <c r="H4" s="1938" t="s">
        <v>6</v>
      </c>
      <c r="I4" s="1940"/>
      <c r="J4" s="1938" t="s">
        <v>7</v>
      </c>
      <c r="K4" s="1940"/>
      <c r="L4" s="1938" t="s">
        <v>372</v>
      </c>
      <c r="M4" s="1940"/>
      <c r="N4" s="1938" t="s">
        <v>68</v>
      </c>
      <c r="O4" s="1938"/>
      <c r="P4" s="1939" t="s">
        <v>8</v>
      </c>
      <c r="Q4" s="1940"/>
    </row>
    <row r="5" spans="1:22" ht="15" customHeight="1">
      <c r="A5" s="294" t="s">
        <v>1</v>
      </c>
      <c r="B5" s="289" t="s">
        <v>383</v>
      </c>
      <c r="C5" s="290" t="s">
        <v>49</v>
      </c>
      <c r="D5" s="289" t="s">
        <v>383</v>
      </c>
      <c r="E5" s="290" t="s">
        <v>49</v>
      </c>
      <c r="F5" s="289" t="s">
        <v>383</v>
      </c>
      <c r="G5" s="290" t="s">
        <v>49</v>
      </c>
      <c r="H5" s="289" t="s">
        <v>383</v>
      </c>
      <c r="I5" s="290" t="s">
        <v>49</v>
      </c>
      <c r="J5" s="289" t="s">
        <v>383</v>
      </c>
      <c r="K5" s="290" t="s">
        <v>49</v>
      </c>
      <c r="L5" s="289" t="s">
        <v>383</v>
      </c>
      <c r="M5" s="290" t="s">
        <v>49</v>
      </c>
      <c r="N5" s="289" t="s">
        <v>383</v>
      </c>
      <c r="O5" s="302" t="s">
        <v>49</v>
      </c>
      <c r="P5" s="303" t="s">
        <v>383</v>
      </c>
      <c r="Q5" s="290" t="s">
        <v>49</v>
      </c>
    </row>
    <row r="6" spans="1:22" ht="11.45" customHeight="1">
      <c r="A6" s="1381">
        <v>1951</v>
      </c>
      <c r="B6" s="1348">
        <v>20.644000000000002</v>
      </c>
      <c r="C6" s="1380">
        <v>216.76200000000003</v>
      </c>
      <c r="D6" s="1348">
        <v>0</v>
      </c>
      <c r="E6" s="1380">
        <v>0</v>
      </c>
      <c r="F6" s="22">
        <v>20.644000000000002</v>
      </c>
      <c r="G6" s="295">
        <v>216.76200000000003</v>
      </c>
      <c r="H6" s="1348">
        <v>0.11</v>
      </c>
      <c r="I6" s="1380">
        <v>1.155</v>
      </c>
      <c r="J6" s="1348">
        <v>0.17399999999999999</v>
      </c>
      <c r="K6" s="1380">
        <v>1.827</v>
      </c>
      <c r="L6" s="22">
        <v>0.28399999999999997</v>
      </c>
      <c r="M6" s="295">
        <v>2.9820000000000002</v>
      </c>
      <c r="N6" s="1370" t="s">
        <v>375</v>
      </c>
      <c r="O6" s="1370" t="s">
        <v>375</v>
      </c>
      <c r="P6" s="304">
        <v>20.928000000000001</v>
      </c>
      <c r="Q6" s="296">
        <v>219.744</v>
      </c>
      <c r="U6" s="1366"/>
      <c r="V6" s="1366"/>
    </row>
    <row r="7" spans="1:22" ht="11.45" customHeight="1">
      <c r="A7" s="1382">
        <v>1952</v>
      </c>
      <c r="B7" s="1348">
        <v>35.366</v>
      </c>
      <c r="C7" s="1378">
        <v>371.34300000000002</v>
      </c>
      <c r="D7" s="1348">
        <v>0</v>
      </c>
      <c r="E7" s="1378">
        <v>0</v>
      </c>
      <c r="F7" s="22">
        <v>35.366</v>
      </c>
      <c r="G7" s="297">
        <v>371.34300000000002</v>
      </c>
      <c r="H7" s="1348">
        <v>0.32100000000000001</v>
      </c>
      <c r="I7" s="1378">
        <v>3.3705000000000003</v>
      </c>
      <c r="J7" s="1348">
        <v>0.47499999999999998</v>
      </c>
      <c r="K7" s="1378">
        <v>4.9874999999999998</v>
      </c>
      <c r="L7" s="22">
        <v>0.79600000000000004</v>
      </c>
      <c r="M7" s="297">
        <v>8.3580000000000005</v>
      </c>
      <c r="N7" s="1370" t="s">
        <v>375</v>
      </c>
      <c r="O7" s="1370" t="s">
        <v>375</v>
      </c>
      <c r="P7" s="304">
        <v>36.161999999999999</v>
      </c>
      <c r="Q7" s="298">
        <v>379.70099999999996</v>
      </c>
      <c r="U7" s="1366"/>
      <c r="V7" s="1366"/>
    </row>
    <row r="8" spans="1:22" ht="11.45" customHeight="1">
      <c r="A8" s="1382">
        <v>1953</v>
      </c>
      <c r="B8" s="1348">
        <v>50.468000000000004</v>
      </c>
      <c r="C8" s="1378">
        <v>529.91399999999999</v>
      </c>
      <c r="D8" s="1348">
        <v>0</v>
      </c>
      <c r="E8" s="1378">
        <v>0</v>
      </c>
      <c r="F8" s="22">
        <v>50.468000000000004</v>
      </c>
      <c r="G8" s="297">
        <v>529.91399999999999</v>
      </c>
      <c r="H8" s="1348">
        <v>0.29099999999999998</v>
      </c>
      <c r="I8" s="1378">
        <v>3.0554999999999999</v>
      </c>
      <c r="J8" s="1348">
        <v>0.71699999999999997</v>
      </c>
      <c r="K8" s="1378">
        <v>7.5284999999999993</v>
      </c>
      <c r="L8" s="22">
        <v>1.008</v>
      </c>
      <c r="M8" s="297">
        <v>10.584</v>
      </c>
      <c r="N8" s="1370" t="s">
        <v>375</v>
      </c>
      <c r="O8" s="1370" t="s">
        <v>375</v>
      </c>
      <c r="P8" s="304">
        <v>51.475999999999999</v>
      </c>
      <c r="Q8" s="298">
        <v>540.49800000000005</v>
      </c>
      <c r="U8" s="1366"/>
      <c r="V8" s="1366"/>
    </row>
    <row r="9" spans="1:22" ht="11.45" customHeight="1">
      <c r="A9" s="1382">
        <v>1954</v>
      </c>
      <c r="B9" s="1348">
        <v>65.811000000000007</v>
      </c>
      <c r="C9" s="1378">
        <v>691.01550000000009</v>
      </c>
      <c r="D9" s="1348">
        <v>0</v>
      </c>
      <c r="E9" s="1378">
        <v>0</v>
      </c>
      <c r="F9" s="22">
        <v>65.811000000000007</v>
      </c>
      <c r="G9" s="297">
        <v>691.01550000000009</v>
      </c>
      <c r="H9" s="1348">
        <v>0.56699999999999995</v>
      </c>
      <c r="I9" s="1378">
        <v>5.9534999999999991</v>
      </c>
      <c r="J9" s="1348">
        <v>0.748</v>
      </c>
      <c r="K9" s="1378">
        <v>7.8540000000000001</v>
      </c>
      <c r="L9" s="22">
        <v>1.3149999999999999</v>
      </c>
      <c r="M9" s="297">
        <v>13.807499999999999</v>
      </c>
      <c r="N9" s="1370" t="s">
        <v>375</v>
      </c>
      <c r="O9" s="1370" t="s">
        <v>375</v>
      </c>
      <c r="P9" s="304">
        <v>67.126000000000005</v>
      </c>
      <c r="Q9" s="298">
        <v>704.82300000000009</v>
      </c>
      <c r="U9" s="1366"/>
      <c r="V9" s="1366"/>
    </row>
    <row r="10" spans="1:22" ht="11.45" customHeight="1">
      <c r="A10" s="1382">
        <v>1955</v>
      </c>
      <c r="B10" s="1348">
        <v>72.899000000000001</v>
      </c>
      <c r="C10" s="1378">
        <v>765.43949999999995</v>
      </c>
      <c r="D10" s="1348">
        <v>0.03</v>
      </c>
      <c r="E10" s="1378">
        <v>0.315</v>
      </c>
      <c r="F10" s="22">
        <v>72.929000000000002</v>
      </c>
      <c r="G10" s="297">
        <v>765.75450000000001</v>
      </c>
      <c r="H10" s="1348">
        <v>0.59799999999999998</v>
      </c>
      <c r="I10" s="1378">
        <v>6.2789999999999999</v>
      </c>
      <c r="J10" s="1348">
        <v>0.70399999999999996</v>
      </c>
      <c r="K10" s="1378">
        <v>7.3919999999999995</v>
      </c>
      <c r="L10" s="22">
        <v>1.302</v>
      </c>
      <c r="M10" s="297">
        <v>13.670999999999999</v>
      </c>
      <c r="N10" s="1370" t="s">
        <v>375</v>
      </c>
      <c r="O10" s="1370" t="s">
        <v>375</v>
      </c>
      <c r="P10" s="304">
        <v>74.230999999999995</v>
      </c>
      <c r="Q10" s="298">
        <v>779.42549999999994</v>
      </c>
      <c r="U10" s="1366"/>
      <c r="V10" s="1366"/>
    </row>
    <row r="11" spans="1:22" ht="11.45" customHeight="1">
      <c r="A11" s="1382">
        <v>1956</v>
      </c>
      <c r="B11" s="1348">
        <v>79.253999999999991</v>
      </c>
      <c r="C11" s="1378">
        <v>832.16699999999992</v>
      </c>
      <c r="D11" s="1348">
        <v>0</v>
      </c>
      <c r="E11" s="1378">
        <v>0</v>
      </c>
      <c r="F11" s="22">
        <v>79.253999999999991</v>
      </c>
      <c r="G11" s="297">
        <v>832.16699999999992</v>
      </c>
      <c r="H11" s="1348">
        <v>0.95</v>
      </c>
      <c r="I11" s="1378">
        <v>9.9749999999999996</v>
      </c>
      <c r="J11" s="1348">
        <v>1.2829999999999999</v>
      </c>
      <c r="K11" s="1378">
        <v>13.471499999999999</v>
      </c>
      <c r="L11" s="22">
        <v>2.2329999999999997</v>
      </c>
      <c r="M11" s="297">
        <v>23.4465</v>
      </c>
      <c r="N11" s="1370" t="s">
        <v>375</v>
      </c>
      <c r="O11" s="1370" t="s">
        <v>375</v>
      </c>
      <c r="P11" s="304">
        <v>81.486999999999995</v>
      </c>
      <c r="Q11" s="298">
        <v>855.61349999999993</v>
      </c>
      <c r="U11" s="1366"/>
      <c r="V11" s="1366"/>
    </row>
    <row r="12" spans="1:22" ht="11.45" customHeight="1">
      <c r="A12" s="1382">
        <v>1957</v>
      </c>
      <c r="B12" s="1348">
        <v>531.30800000000011</v>
      </c>
      <c r="C12" s="1378">
        <v>5578.7340000000013</v>
      </c>
      <c r="D12" s="1348">
        <v>0.66100000000000003</v>
      </c>
      <c r="E12" s="1378">
        <v>6.9405000000000001</v>
      </c>
      <c r="F12" s="22">
        <v>531.96900000000005</v>
      </c>
      <c r="G12" s="297">
        <v>5585.674500000001</v>
      </c>
      <c r="H12" s="1348">
        <v>0.94399999999999995</v>
      </c>
      <c r="I12" s="1378">
        <v>9.911999999999999</v>
      </c>
      <c r="J12" s="1348">
        <v>1.3480000000000001</v>
      </c>
      <c r="K12" s="1378">
        <v>14.154000000000002</v>
      </c>
      <c r="L12" s="22">
        <v>2.2919999999999998</v>
      </c>
      <c r="M12" s="297">
        <v>24.066000000000003</v>
      </c>
      <c r="N12" s="1370" t="s">
        <v>375</v>
      </c>
      <c r="O12" s="1370" t="s">
        <v>375</v>
      </c>
      <c r="P12" s="304">
        <v>534.26099999999997</v>
      </c>
      <c r="Q12" s="298">
        <v>5609.7404999999999</v>
      </c>
      <c r="U12" s="1366"/>
      <c r="V12" s="1366"/>
    </row>
    <row r="13" spans="1:22" ht="11.45" customHeight="1">
      <c r="A13" s="1382">
        <v>1958</v>
      </c>
      <c r="B13" s="1348">
        <v>762.27300000000014</v>
      </c>
      <c r="C13" s="1378">
        <v>8003.8665000000019</v>
      </c>
      <c r="D13" s="1348">
        <v>0.28100000000000003</v>
      </c>
      <c r="E13" s="1378">
        <v>2.9505000000000003</v>
      </c>
      <c r="F13" s="22">
        <v>762.55400000000009</v>
      </c>
      <c r="G13" s="297">
        <v>8006.8170000000018</v>
      </c>
      <c r="H13" s="1348">
        <v>1.391</v>
      </c>
      <c r="I13" s="1378">
        <v>14.605499999999999</v>
      </c>
      <c r="J13" s="1348">
        <v>1.6060000000000001</v>
      </c>
      <c r="K13" s="1378">
        <v>16.863</v>
      </c>
      <c r="L13" s="22">
        <v>2.9969999999999999</v>
      </c>
      <c r="M13" s="297">
        <v>31.468499999999999</v>
      </c>
      <c r="N13" s="1370" t="s">
        <v>375</v>
      </c>
      <c r="O13" s="1370" t="s">
        <v>375</v>
      </c>
      <c r="P13" s="304">
        <v>765.55100000000004</v>
      </c>
      <c r="Q13" s="298">
        <v>8038.2855000000009</v>
      </c>
      <c r="U13" s="1366"/>
      <c r="V13" s="1366"/>
    </row>
    <row r="14" spans="1:22" ht="11.45" customHeight="1">
      <c r="A14" s="1382">
        <v>1959</v>
      </c>
      <c r="B14" s="1348">
        <v>906.101</v>
      </c>
      <c r="C14" s="1378">
        <v>9514.0604999999996</v>
      </c>
      <c r="D14" s="1348">
        <v>0.24099999999999999</v>
      </c>
      <c r="E14" s="1378">
        <v>2.5305</v>
      </c>
      <c r="F14" s="22">
        <v>906.34199999999998</v>
      </c>
      <c r="G14" s="297">
        <v>9516.5910000000003</v>
      </c>
      <c r="H14" s="1348">
        <v>1.825</v>
      </c>
      <c r="I14" s="1378">
        <v>19.162499999999998</v>
      </c>
      <c r="J14" s="1348">
        <v>2.601</v>
      </c>
      <c r="K14" s="1378">
        <v>27.310500000000001</v>
      </c>
      <c r="L14" s="22">
        <v>4.4260000000000002</v>
      </c>
      <c r="M14" s="297">
        <v>46.472999999999999</v>
      </c>
      <c r="N14" s="1370" t="s">
        <v>375</v>
      </c>
      <c r="O14" s="1370" t="s">
        <v>375</v>
      </c>
      <c r="P14" s="304">
        <v>910.76800000000003</v>
      </c>
      <c r="Q14" s="298">
        <v>9563.0640000000003</v>
      </c>
      <c r="U14" s="1366"/>
      <c r="V14" s="1366"/>
    </row>
    <row r="15" spans="1:22" ht="11.45" customHeight="1">
      <c r="A15" s="1383">
        <v>1960</v>
      </c>
      <c r="B15" s="1367">
        <v>834.87300000000005</v>
      </c>
      <c r="C15" s="1379">
        <v>8766.1665000000012</v>
      </c>
      <c r="D15" s="1367">
        <v>0.189</v>
      </c>
      <c r="E15" s="1379">
        <v>1.9844999999999999</v>
      </c>
      <c r="F15" s="299">
        <v>835.06200000000001</v>
      </c>
      <c r="G15" s="300">
        <v>8768.1510000000017</v>
      </c>
      <c r="H15" s="1367">
        <v>2.9060000000000001</v>
      </c>
      <c r="I15" s="1379">
        <v>30.513000000000002</v>
      </c>
      <c r="J15" s="1367">
        <v>3.9409999999999998</v>
      </c>
      <c r="K15" s="1379">
        <v>41.380499999999998</v>
      </c>
      <c r="L15" s="299">
        <v>6.8469999999999995</v>
      </c>
      <c r="M15" s="300">
        <v>71.893500000000003</v>
      </c>
      <c r="N15" s="1376" t="s">
        <v>375</v>
      </c>
      <c r="O15" s="1385" t="s">
        <v>375</v>
      </c>
      <c r="P15" s="305">
        <v>841.90899999999999</v>
      </c>
      <c r="Q15" s="301">
        <v>8840.0445</v>
      </c>
      <c r="U15" s="1366"/>
      <c r="V15" s="1366"/>
    </row>
    <row r="16" spans="1:22" ht="11.45" customHeight="1">
      <c r="A16" s="1381">
        <v>1961</v>
      </c>
      <c r="B16" s="1348">
        <v>778.99300000000005</v>
      </c>
      <c r="C16" s="1380">
        <v>8179.4265000000005</v>
      </c>
      <c r="D16" s="1348">
        <v>0.22800000000000001</v>
      </c>
      <c r="E16" s="1380">
        <v>2.3940000000000001</v>
      </c>
      <c r="F16" s="22">
        <v>779.221</v>
      </c>
      <c r="G16" s="295">
        <v>8181.8205000000007</v>
      </c>
      <c r="H16" s="1348">
        <v>4.726</v>
      </c>
      <c r="I16" s="1380">
        <v>49.622999999999998</v>
      </c>
      <c r="J16" s="1348">
        <v>6.1790000000000003</v>
      </c>
      <c r="K16" s="1380">
        <v>64.879500000000007</v>
      </c>
      <c r="L16" s="22">
        <v>10.905000000000001</v>
      </c>
      <c r="M16" s="295">
        <v>114.5025</v>
      </c>
      <c r="N16" s="1370" t="s">
        <v>375</v>
      </c>
      <c r="O16" s="1370" t="s">
        <v>375</v>
      </c>
      <c r="P16" s="304">
        <v>790.12599999999998</v>
      </c>
      <c r="Q16" s="296">
        <v>8296.3230000000003</v>
      </c>
      <c r="U16" s="1366"/>
      <c r="V16" s="1366"/>
    </row>
    <row r="17" spans="1:22" ht="11.45" customHeight="1">
      <c r="A17" s="1382">
        <v>1962</v>
      </c>
      <c r="B17" s="1348">
        <v>552.49400000000003</v>
      </c>
      <c r="C17" s="1378">
        <v>5801.1869999999999</v>
      </c>
      <c r="D17" s="1348">
        <v>0.13600000000000001</v>
      </c>
      <c r="E17" s="1378">
        <v>1.4280000000000002</v>
      </c>
      <c r="F17" s="22">
        <v>552.63</v>
      </c>
      <c r="G17" s="297">
        <v>5802.6149999999998</v>
      </c>
      <c r="H17" s="1348">
        <v>5.7560000000000002</v>
      </c>
      <c r="I17" s="1378">
        <v>60.438000000000002</v>
      </c>
      <c r="J17" s="1348">
        <v>8.9719999999999995</v>
      </c>
      <c r="K17" s="1378">
        <v>94.205999999999989</v>
      </c>
      <c r="L17" s="22">
        <v>14.728</v>
      </c>
      <c r="M17" s="297">
        <v>154.64400000000001</v>
      </c>
      <c r="N17" s="1370" t="s">
        <v>375</v>
      </c>
      <c r="O17" s="1370" t="s">
        <v>375</v>
      </c>
      <c r="P17" s="304">
        <v>567.35799999999995</v>
      </c>
      <c r="Q17" s="298">
        <v>5957.2589999999991</v>
      </c>
      <c r="U17" s="1366"/>
      <c r="V17" s="1366"/>
    </row>
    <row r="18" spans="1:22" ht="11.45" customHeight="1">
      <c r="A18" s="1382">
        <v>1963</v>
      </c>
      <c r="B18" s="1348">
        <v>485.608</v>
      </c>
      <c r="C18" s="1378">
        <v>5098.884</v>
      </c>
      <c r="D18" s="1348">
        <v>0.92800000000000005</v>
      </c>
      <c r="E18" s="1378">
        <v>9.7439999999999998</v>
      </c>
      <c r="F18" s="22">
        <v>486.536</v>
      </c>
      <c r="G18" s="297">
        <v>5108.6279999999997</v>
      </c>
      <c r="H18" s="1348">
        <v>6.6550000000000002</v>
      </c>
      <c r="I18" s="1378">
        <v>69.877499999999998</v>
      </c>
      <c r="J18" s="1348">
        <v>11.096</v>
      </c>
      <c r="K18" s="1378">
        <v>116.508</v>
      </c>
      <c r="L18" s="22">
        <v>17.751000000000001</v>
      </c>
      <c r="M18" s="297">
        <v>186.38549999999998</v>
      </c>
      <c r="N18" s="1370" t="s">
        <v>375</v>
      </c>
      <c r="O18" s="1370" t="s">
        <v>375</v>
      </c>
      <c r="P18" s="304">
        <v>504.28699999999998</v>
      </c>
      <c r="Q18" s="298">
        <v>5295.0135</v>
      </c>
      <c r="U18" s="1366"/>
      <c r="V18" s="1366"/>
    </row>
    <row r="19" spans="1:22" ht="11.45" customHeight="1">
      <c r="A19" s="1382">
        <v>1964</v>
      </c>
      <c r="B19" s="1348">
        <v>378.59399999999994</v>
      </c>
      <c r="C19" s="1378">
        <v>3975.2369999999992</v>
      </c>
      <c r="D19" s="1348">
        <v>1.216</v>
      </c>
      <c r="E19" s="1378">
        <v>12.767999999999999</v>
      </c>
      <c r="F19" s="22">
        <v>379.80999999999995</v>
      </c>
      <c r="G19" s="297">
        <v>3988.0049999999992</v>
      </c>
      <c r="H19" s="1348">
        <v>6.8959999999999999</v>
      </c>
      <c r="I19" s="1378">
        <v>72.408000000000001</v>
      </c>
      <c r="J19" s="1348">
        <v>12.391</v>
      </c>
      <c r="K19" s="1378">
        <v>130.10550000000001</v>
      </c>
      <c r="L19" s="22">
        <v>19.286999999999999</v>
      </c>
      <c r="M19" s="297">
        <v>202.51350000000002</v>
      </c>
      <c r="N19" s="1370" t="s">
        <v>375</v>
      </c>
      <c r="O19" s="1370" t="s">
        <v>375</v>
      </c>
      <c r="P19" s="304">
        <v>399.09699999999998</v>
      </c>
      <c r="Q19" s="298">
        <v>4190.5185000000001</v>
      </c>
      <c r="U19" s="1366"/>
      <c r="V19" s="1366"/>
    </row>
    <row r="20" spans="1:22" ht="11.45" customHeight="1">
      <c r="A20" s="1382">
        <v>1965</v>
      </c>
      <c r="B20" s="1348">
        <v>257.48200000000003</v>
      </c>
      <c r="C20" s="1378">
        <v>2703.5610000000001</v>
      </c>
      <c r="D20" s="1348">
        <v>1.258</v>
      </c>
      <c r="E20" s="1378">
        <v>13.209</v>
      </c>
      <c r="F20" s="22">
        <v>258.74</v>
      </c>
      <c r="G20" s="297">
        <v>2716.77</v>
      </c>
      <c r="H20" s="1348">
        <v>6.4130000000000003</v>
      </c>
      <c r="I20" s="1378">
        <v>67.336500000000001</v>
      </c>
      <c r="J20" s="1348">
        <v>12.481</v>
      </c>
      <c r="K20" s="1378">
        <v>131.0505</v>
      </c>
      <c r="L20" s="22">
        <v>18.893999999999998</v>
      </c>
      <c r="M20" s="297">
        <v>198.387</v>
      </c>
      <c r="N20" s="1370" t="s">
        <v>375</v>
      </c>
      <c r="O20" s="1370" t="s">
        <v>375</v>
      </c>
      <c r="P20" s="304">
        <v>277.63400000000001</v>
      </c>
      <c r="Q20" s="298">
        <v>2915.1570000000002</v>
      </c>
      <c r="U20" s="1366"/>
      <c r="V20" s="1366"/>
    </row>
    <row r="21" spans="1:22" ht="11.45" customHeight="1">
      <c r="A21" s="1382">
        <v>1966</v>
      </c>
      <c r="B21" s="1348">
        <v>342.87299999999999</v>
      </c>
      <c r="C21" s="1378">
        <v>3600.1664999999998</v>
      </c>
      <c r="D21" s="1348">
        <v>2.383</v>
      </c>
      <c r="E21" s="1378">
        <v>25.0215</v>
      </c>
      <c r="F21" s="22">
        <v>345.25599999999997</v>
      </c>
      <c r="G21" s="297">
        <v>3625.1879999999996</v>
      </c>
      <c r="H21" s="1348">
        <v>6.2619999999999996</v>
      </c>
      <c r="I21" s="1378">
        <v>65.750999999999991</v>
      </c>
      <c r="J21" s="1348">
        <v>13.462999999999999</v>
      </c>
      <c r="K21" s="1378">
        <v>141.36149999999998</v>
      </c>
      <c r="L21" s="22">
        <v>19.724999999999998</v>
      </c>
      <c r="M21" s="297">
        <v>207.11249999999995</v>
      </c>
      <c r="N21" s="1370" t="s">
        <v>375</v>
      </c>
      <c r="O21" s="1370" t="s">
        <v>375</v>
      </c>
      <c r="P21" s="304">
        <v>364.98099999999999</v>
      </c>
      <c r="Q21" s="298">
        <v>3832.3004999999998</v>
      </c>
      <c r="U21" s="1366"/>
      <c r="V21" s="1366"/>
    </row>
    <row r="22" spans="1:22" ht="11.45" customHeight="1">
      <c r="A22" s="1382">
        <v>1967</v>
      </c>
      <c r="B22" s="1348">
        <v>248</v>
      </c>
      <c r="C22" s="1378">
        <v>2604</v>
      </c>
      <c r="D22" s="1348">
        <v>36.781999999999996</v>
      </c>
      <c r="E22" s="1378">
        <v>386.21099999999996</v>
      </c>
      <c r="F22" s="22">
        <v>284.78199999999998</v>
      </c>
      <c r="G22" s="297">
        <v>2990.2109999999998</v>
      </c>
      <c r="H22" s="1348">
        <v>7.4359999999999999</v>
      </c>
      <c r="I22" s="1378">
        <v>78.078000000000003</v>
      </c>
      <c r="J22" s="1348">
        <v>16.463000000000001</v>
      </c>
      <c r="K22" s="1378">
        <v>172.86150000000001</v>
      </c>
      <c r="L22" s="22">
        <v>23.899000000000001</v>
      </c>
      <c r="M22" s="297">
        <v>250.93950000000001</v>
      </c>
      <c r="N22" s="1370" t="s">
        <v>375</v>
      </c>
      <c r="O22" s="1370" t="s">
        <v>375</v>
      </c>
      <c r="P22" s="304">
        <v>308.68099999999998</v>
      </c>
      <c r="Q22" s="298">
        <v>3241.1504999999997</v>
      </c>
      <c r="U22" s="1366"/>
      <c r="V22" s="1366"/>
    </row>
    <row r="23" spans="1:22" ht="11.45" customHeight="1">
      <c r="A23" s="1382">
        <v>1968</v>
      </c>
      <c r="B23" s="1348">
        <v>314.29300000000001</v>
      </c>
      <c r="C23" s="1378">
        <v>3300.0765000000001</v>
      </c>
      <c r="D23" s="1348">
        <v>61.588999999999999</v>
      </c>
      <c r="E23" s="1378">
        <v>646.68449999999996</v>
      </c>
      <c r="F23" s="22">
        <v>375.88200000000001</v>
      </c>
      <c r="G23" s="297">
        <v>3946.761</v>
      </c>
      <c r="H23" s="1348">
        <v>8.9030000000000005</v>
      </c>
      <c r="I23" s="1378">
        <v>93.481500000000011</v>
      </c>
      <c r="J23" s="1348">
        <v>19.053999999999998</v>
      </c>
      <c r="K23" s="1378">
        <v>200.06699999999998</v>
      </c>
      <c r="L23" s="22">
        <v>27.957000000000001</v>
      </c>
      <c r="M23" s="297">
        <v>293.54849999999999</v>
      </c>
      <c r="N23" s="1370" t="s">
        <v>375</v>
      </c>
      <c r="O23" s="1370" t="s">
        <v>375</v>
      </c>
      <c r="P23" s="304">
        <v>403.839</v>
      </c>
      <c r="Q23" s="298">
        <v>4240.3095000000003</v>
      </c>
      <c r="U23" s="1366"/>
      <c r="V23" s="1366"/>
    </row>
    <row r="24" spans="1:22" ht="11.45" customHeight="1">
      <c r="A24" s="1382">
        <v>1969</v>
      </c>
      <c r="B24" s="1348">
        <v>335.52600000000001</v>
      </c>
      <c r="C24" s="1378">
        <v>3523.0230000000001</v>
      </c>
      <c r="D24" s="1348">
        <v>84.786000000000001</v>
      </c>
      <c r="E24" s="1378">
        <v>890.25300000000004</v>
      </c>
      <c r="F24" s="22">
        <v>420.31200000000001</v>
      </c>
      <c r="G24" s="297">
        <v>4413.2759999999998</v>
      </c>
      <c r="H24" s="1348">
        <v>12.526999999999999</v>
      </c>
      <c r="I24" s="1378">
        <v>131.5335</v>
      </c>
      <c r="J24" s="1348">
        <v>25.227</v>
      </c>
      <c r="K24" s="1378">
        <v>264.88350000000003</v>
      </c>
      <c r="L24" s="22">
        <v>37.753999999999998</v>
      </c>
      <c r="M24" s="297">
        <v>396.41700000000003</v>
      </c>
      <c r="N24" s="1370" t="s">
        <v>375</v>
      </c>
      <c r="O24" s="1370" t="s">
        <v>375</v>
      </c>
      <c r="P24" s="304">
        <v>458.06599999999997</v>
      </c>
      <c r="Q24" s="298">
        <v>4809.6929999999993</v>
      </c>
      <c r="U24" s="1366"/>
      <c r="V24" s="1366"/>
    </row>
    <row r="25" spans="1:22" ht="11.45" customHeight="1">
      <c r="A25" s="1383">
        <v>1970</v>
      </c>
      <c r="B25" s="1367">
        <v>360.31900000000007</v>
      </c>
      <c r="C25" s="1379">
        <v>3783.3495000000007</v>
      </c>
      <c r="D25" s="1367">
        <v>107.065</v>
      </c>
      <c r="E25" s="1379">
        <v>1124.1824999999999</v>
      </c>
      <c r="F25" s="299">
        <v>467.38400000000007</v>
      </c>
      <c r="G25" s="300">
        <v>4907.5320000000011</v>
      </c>
      <c r="H25" s="1367">
        <v>15.772</v>
      </c>
      <c r="I25" s="1379">
        <v>165.60599999999999</v>
      </c>
      <c r="J25" s="1367">
        <v>31.823</v>
      </c>
      <c r="K25" s="1379">
        <v>334.14150000000001</v>
      </c>
      <c r="L25" s="299">
        <v>47.594999999999999</v>
      </c>
      <c r="M25" s="300">
        <v>499.7475</v>
      </c>
      <c r="N25" s="1376" t="s">
        <v>375</v>
      </c>
      <c r="O25" s="1385" t="s">
        <v>375</v>
      </c>
      <c r="P25" s="305">
        <v>514.97900000000004</v>
      </c>
      <c r="Q25" s="301">
        <v>5407.2795000000006</v>
      </c>
      <c r="U25" s="1366"/>
      <c r="V25" s="1366"/>
    </row>
    <row r="26" spans="1:22" ht="11.45" customHeight="1">
      <c r="A26" s="1381">
        <v>1971</v>
      </c>
      <c r="B26" s="1348">
        <v>377.88800000000003</v>
      </c>
      <c r="C26" s="1380">
        <v>3967.8240000000005</v>
      </c>
      <c r="D26" s="1348">
        <v>110.63200000000001</v>
      </c>
      <c r="E26" s="1380">
        <v>1161.636</v>
      </c>
      <c r="F26" s="22">
        <v>488.52000000000004</v>
      </c>
      <c r="G26" s="295">
        <v>5129.4600000000009</v>
      </c>
      <c r="H26" s="1348">
        <v>17.777999999999999</v>
      </c>
      <c r="I26" s="1380">
        <v>186.66899999999998</v>
      </c>
      <c r="J26" s="1348">
        <v>45.415999999999997</v>
      </c>
      <c r="K26" s="1380">
        <v>476.86799999999994</v>
      </c>
      <c r="L26" s="22">
        <v>63.193999999999996</v>
      </c>
      <c r="M26" s="295">
        <v>663.53699999999992</v>
      </c>
      <c r="N26" s="1370" t="s">
        <v>375</v>
      </c>
      <c r="O26" s="1370" t="s">
        <v>375</v>
      </c>
      <c r="P26" s="304">
        <v>551.71400000000006</v>
      </c>
      <c r="Q26" s="296">
        <v>5792.9970000000003</v>
      </c>
      <c r="U26" s="1366"/>
      <c r="V26" s="1366"/>
    </row>
    <row r="27" spans="1:22" ht="11.45" customHeight="1">
      <c r="A27" s="1382">
        <v>1972</v>
      </c>
      <c r="B27" s="1348">
        <v>376.97799999999995</v>
      </c>
      <c r="C27" s="1378">
        <v>3958.2689999999993</v>
      </c>
      <c r="D27" s="1348">
        <v>123.17400000000001</v>
      </c>
      <c r="E27" s="1378">
        <v>1293.327</v>
      </c>
      <c r="F27" s="22">
        <v>500.15199999999993</v>
      </c>
      <c r="G27" s="297">
        <v>5251.5959999999995</v>
      </c>
      <c r="H27" s="1348">
        <v>27.300999999999998</v>
      </c>
      <c r="I27" s="1378">
        <v>286.66049999999996</v>
      </c>
      <c r="J27" s="1348">
        <v>56.472000000000001</v>
      </c>
      <c r="K27" s="1378">
        <v>592.95600000000002</v>
      </c>
      <c r="L27" s="22">
        <v>83.772999999999996</v>
      </c>
      <c r="M27" s="297">
        <v>879.61649999999997</v>
      </c>
      <c r="N27" s="1370" t="s">
        <v>375</v>
      </c>
      <c r="O27" s="1370" t="s">
        <v>375</v>
      </c>
      <c r="P27" s="304">
        <v>583.92499999999995</v>
      </c>
      <c r="Q27" s="298">
        <v>6131.2124999999996</v>
      </c>
      <c r="U27" s="1366"/>
      <c r="V27" s="1366"/>
    </row>
    <row r="28" spans="1:22" ht="11.45" customHeight="1">
      <c r="A28" s="1382">
        <v>1973</v>
      </c>
      <c r="B28" s="1348">
        <v>390.12800000000004</v>
      </c>
      <c r="C28" s="1378">
        <v>4096.3440000000001</v>
      </c>
      <c r="D28" s="1348">
        <v>149.249</v>
      </c>
      <c r="E28" s="1378">
        <v>1567.1144999999999</v>
      </c>
      <c r="F28" s="22">
        <v>539.37700000000007</v>
      </c>
      <c r="G28" s="297">
        <v>5663.4584999999997</v>
      </c>
      <c r="H28" s="1348">
        <v>37.511000000000003</v>
      </c>
      <c r="I28" s="1378">
        <v>393.86550000000005</v>
      </c>
      <c r="J28" s="1348">
        <v>79.841999999999999</v>
      </c>
      <c r="K28" s="1378">
        <v>838.34100000000001</v>
      </c>
      <c r="L28" s="22">
        <v>117.35300000000001</v>
      </c>
      <c r="M28" s="297">
        <v>1232.2065</v>
      </c>
      <c r="N28" s="1370" t="s">
        <v>375</v>
      </c>
      <c r="O28" s="1370" t="s">
        <v>375</v>
      </c>
      <c r="P28" s="304">
        <v>656.73</v>
      </c>
      <c r="Q28" s="298">
        <v>6895.665</v>
      </c>
      <c r="U28" s="1366"/>
      <c r="V28" s="1366"/>
    </row>
    <row r="29" spans="1:22" ht="11.45" customHeight="1">
      <c r="A29" s="1382">
        <v>1974</v>
      </c>
      <c r="B29" s="1348">
        <v>507.53700000000003</v>
      </c>
      <c r="C29" s="1378">
        <v>5329.1385</v>
      </c>
      <c r="D29" s="1348">
        <v>171.696</v>
      </c>
      <c r="E29" s="1378">
        <v>1802.808</v>
      </c>
      <c r="F29" s="22">
        <v>679.23300000000006</v>
      </c>
      <c r="G29" s="297">
        <v>7131.9465</v>
      </c>
      <c r="H29" s="1348">
        <v>48.957999999999998</v>
      </c>
      <c r="I29" s="1378">
        <v>514.05899999999997</v>
      </c>
      <c r="J29" s="1348">
        <v>97.881</v>
      </c>
      <c r="K29" s="1378">
        <v>1027.7505000000001</v>
      </c>
      <c r="L29" s="22">
        <v>146.839</v>
      </c>
      <c r="M29" s="297">
        <v>1541.8095000000001</v>
      </c>
      <c r="N29" s="1370" t="s">
        <v>375</v>
      </c>
      <c r="O29" s="1370" t="s">
        <v>375</v>
      </c>
      <c r="P29" s="304">
        <v>826.072</v>
      </c>
      <c r="Q29" s="298">
        <v>8673.7559999999994</v>
      </c>
      <c r="U29" s="1366"/>
      <c r="V29" s="1366"/>
    </row>
    <row r="30" spans="1:22" ht="11.45" customHeight="1">
      <c r="A30" s="1382">
        <v>1975</v>
      </c>
      <c r="B30" s="1348">
        <v>686.68700000000001</v>
      </c>
      <c r="C30" s="1378">
        <v>7210.2134999999998</v>
      </c>
      <c r="D30" s="1348">
        <v>199.98599999999999</v>
      </c>
      <c r="E30" s="1378">
        <v>2099.8530000000001</v>
      </c>
      <c r="F30" s="22">
        <v>886.673</v>
      </c>
      <c r="G30" s="297">
        <v>9310.0665000000008</v>
      </c>
      <c r="H30" s="1348">
        <v>57.59</v>
      </c>
      <c r="I30" s="1378">
        <v>604.69500000000005</v>
      </c>
      <c r="J30" s="1348">
        <v>131.67500000000001</v>
      </c>
      <c r="K30" s="1378">
        <v>1382.5875000000001</v>
      </c>
      <c r="L30" s="22">
        <v>189.26500000000001</v>
      </c>
      <c r="M30" s="297">
        <v>1987.2825000000003</v>
      </c>
      <c r="N30" s="1370" t="s">
        <v>375</v>
      </c>
      <c r="O30" s="1370" t="s">
        <v>375</v>
      </c>
      <c r="P30" s="304">
        <v>1075.9380000000001</v>
      </c>
      <c r="Q30" s="298">
        <v>11297.349000000002</v>
      </c>
      <c r="U30" s="1366"/>
      <c r="V30" s="1366"/>
    </row>
    <row r="31" spans="1:22" ht="11.45" customHeight="1">
      <c r="A31" s="1382">
        <v>1976</v>
      </c>
      <c r="B31" s="1348">
        <v>808.61800000000005</v>
      </c>
      <c r="C31" s="1378">
        <v>8490.4890000000014</v>
      </c>
      <c r="D31" s="1348">
        <v>348.99599999999998</v>
      </c>
      <c r="E31" s="1378">
        <v>3664.4579999999996</v>
      </c>
      <c r="F31" s="22">
        <v>1157.614</v>
      </c>
      <c r="G31" s="297">
        <v>12154.947</v>
      </c>
      <c r="H31" s="1348">
        <v>85.087999999999994</v>
      </c>
      <c r="I31" s="1378">
        <v>893.42399999999998</v>
      </c>
      <c r="J31" s="1348">
        <v>172.41499999999999</v>
      </c>
      <c r="K31" s="1378">
        <v>1810.3574999999998</v>
      </c>
      <c r="L31" s="22">
        <v>257.50299999999999</v>
      </c>
      <c r="M31" s="297">
        <v>2703.7815000000001</v>
      </c>
      <c r="N31" s="1370" t="s">
        <v>375</v>
      </c>
      <c r="O31" s="1370" t="s">
        <v>375</v>
      </c>
      <c r="P31" s="304">
        <v>1415.117</v>
      </c>
      <c r="Q31" s="298">
        <v>14858.728499999999</v>
      </c>
      <c r="U31" s="1366"/>
      <c r="V31" s="1366"/>
    </row>
    <row r="32" spans="1:22" ht="11.45" customHeight="1">
      <c r="A32" s="1382">
        <v>1977</v>
      </c>
      <c r="B32" s="1348">
        <v>1056.8919999999998</v>
      </c>
      <c r="C32" s="1378">
        <v>11097.365999999998</v>
      </c>
      <c r="D32" s="1348">
        <v>294.36200000000002</v>
      </c>
      <c r="E32" s="1378">
        <v>3090.8010000000004</v>
      </c>
      <c r="F32" s="22">
        <v>1351.2539999999999</v>
      </c>
      <c r="G32" s="297">
        <v>14188.166999999998</v>
      </c>
      <c r="H32" s="1348">
        <v>83.775999999999996</v>
      </c>
      <c r="I32" s="1378">
        <v>879.64799999999991</v>
      </c>
      <c r="J32" s="1348">
        <v>199.91900000000001</v>
      </c>
      <c r="K32" s="1378">
        <v>2099.1495</v>
      </c>
      <c r="L32" s="22">
        <v>283.69499999999999</v>
      </c>
      <c r="M32" s="297">
        <v>2978.7974999999997</v>
      </c>
      <c r="N32" s="1370" t="s">
        <v>375</v>
      </c>
      <c r="O32" s="1370" t="s">
        <v>375</v>
      </c>
      <c r="P32" s="304">
        <v>1634.9490000000001</v>
      </c>
      <c r="Q32" s="298">
        <v>17166.964500000002</v>
      </c>
      <c r="U32" s="1366"/>
      <c r="V32" s="1366"/>
    </row>
    <row r="33" spans="1:30" ht="11.45" customHeight="1">
      <c r="A33" s="1382">
        <v>1978</v>
      </c>
      <c r="B33" s="1348">
        <v>1268.4190000000001</v>
      </c>
      <c r="C33" s="1378">
        <v>13318.399500000001</v>
      </c>
      <c r="D33" s="1348">
        <v>369.92099999999999</v>
      </c>
      <c r="E33" s="1378">
        <v>3884.1704999999997</v>
      </c>
      <c r="F33" s="22">
        <v>1638.3400000000001</v>
      </c>
      <c r="G33" s="297">
        <v>17202.57</v>
      </c>
      <c r="H33" s="1348">
        <v>103.21599999999999</v>
      </c>
      <c r="I33" s="1378">
        <v>1083.768</v>
      </c>
      <c r="J33" s="1348">
        <v>269.738</v>
      </c>
      <c r="K33" s="1378">
        <v>2832.2489999999998</v>
      </c>
      <c r="L33" s="22">
        <v>372.95400000000001</v>
      </c>
      <c r="M33" s="297">
        <v>3916.0169999999998</v>
      </c>
      <c r="N33" s="1370" t="s">
        <v>375</v>
      </c>
      <c r="O33" s="1370" t="s">
        <v>375</v>
      </c>
      <c r="P33" s="304">
        <v>2011.2940000000001</v>
      </c>
      <c r="Q33" s="298">
        <v>21118.587</v>
      </c>
      <c r="U33" s="1366"/>
      <c r="V33" s="1366"/>
    </row>
    <row r="34" spans="1:30" ht="11.45" customHeight="1">
      <c r="A34" s="1382">
        <v>1979</v>
      </c>
      <c r="B34" s="1348">
        <v>1642.3069999999998</v>
      </c>
      <c r="C34" s="1378">
        <v>17244.223499999996</v>
      </c>
      <c r="D34" s="1348">
        <v>428.64299999999997</v>
      </c>
      <c r="E34" s="1378">
        <v>4500.7514999999994</v>
      </c>
      <c r="F34" s="22">
        <v>2070.9499999999998</v>
      </c>
      <c r="G34" s="297">
        <v>21744.974999999995</v>
      </c>
      <c r="H34" s="1348">
        <v>116.742</v>
      </c>
      <c r="I34" s="1378">
        <v>1225.7909999999999</v>
      </c>
      <c r="J34" s="1348">
        <v>314.03899999999999</v>
      </c>
      <c r="K34" s="1378">
        <v>3297.4094999999998</v>
      </c>
      <c r="L34" s="22">
        <v>430.78100000000001</v>
      </c>
      <c r="M34" s="297">
        <v>4523.2004999999999</v>
      </c>
      <c r="N34" s="1370" t="s">
        <v>375</v>
      </c>
      <c r="O34" s="1370" t="s">
        <v>375</v>
      </c>
      <c r="P34" s="304">
        <v>2501.7310000000002</v>
      </c>
      <c r="Q34" s="298">
        <v>26268.175500000001</v>
      </c>
      <c r="U34" s="1366"/>
      <c r="V34" s="1366"/>
    </row>
    <row r="35" spans="1:30" ht="11.45" customHeight="1">
      <c r="A35" s="1383">
        <v>1980</v>
      </c>
      <c r="B35" s="1367">
        <v>1887.9670000000001</v>
      </c>
      <c r="C35" s="1379">
        <v>19823.6535</v>
      </c>
      <c r="D35" s="1367">
        <v>517.29499999999996</v>
      </c>
      <c r="E35" s="1379">
        <v>5431.5974999999999</v>
      </c>
      <c r="F35" s="299">
        <v>2405.2620000000002</v>
      </c>
      <c r="G35" s="300">
        <v>25255.251</v>
      </c>
      <c r="H35" s="1367">
        <v>127.258</v>
      </c>
      <c r="I35" s="1379">
        <v>1336.2090000000001</v>
      </c>
      <c r="J35" s="1367">
        <v>378.005</v>
      </c>
      <c r="K35" s="1379">
        <v>3969.0524999999998</v>
      </c>
      <c r="L35" s="299">
        <v>505.26299999999998</v>
      </c>
      <c r="M35" s="300">
        <v>5305.2614999999996</v>
      </c>
      <c r="N35" s="1376" t="s">
        <v>375</v>
      </c>
      <c r="O35" s="1385" t="s">
        <v>375</v>
      </c>
      <c r="P35" s="305">
        <v>2910.5250000000001</v>
      </c>
      <c r="Q35" s="301">
        <v>30560.512500000001</v>
      </c>
      <c r="U35" s="1366"/>
      <c r="V35" s="1366"/>
    </row>
    <row r="36" spans="1:30" ht="11.45" customHeight="1">
      <c r="A36" s="1381">
        <v>1981</v>
      </c>
      <c r="B36" s="1370" t="s">
        <v>375</v>
      </c>
      <c r="C36" s="1371" t="s">
        <v>375</v>
      </c>
      <c r="D36" s="1370" t="s">
        <v>375</v>
      </c>
      <c r="E36" s="1371" t="s">
        <v>375</v>
      </c>
      <c r="F36" s="22">
        <v>3160.9645199999995</v>
      </c>
      <c r="G36" s="295">
        <v>33190.127459999996</v>
      </c>
      <c r="H36" s="1370" t="s">
        <v>375</v>
      </c>
      <c r="I36" s="1371" t="s">
        <v>375</v>
      </c>
      <c r="J36" s="1370" t="s">
        <v>375</v>
      </c>
      <c r="K36" s="1371" t="s">
        <v>375</v>
      </c>
      <c r="L36" s="22">
        <v>637.53753000000017</v>
      </c>
      <c r="M36" s="295">
        <v>6694.1440650000022</v>
      </c>
      <c r="N36" s="1370">
        <v>19.087949999999999</v>
      </c>
      <c r="O36" s="1370">
        <v>200.423475</v>
      </c>
      <c r="P36" s="304">
        <v>3817.5899999999997</v>
      </c>
      <c r="Q36" s="296">
        <v>40084.695</v>
      </c>
      <c r="U36" s="1366"/>
      <c r="V36" s="1366"/>
    </row>
    <row r="37" spans="1:30" ht="11.45" customHeight="1">
      <c r="A37" s="1382">
        <v>1982</v>
      </c>
      <c r="B37" s="1362" t="s">
        <v>375</v>
      </c>
      <c r="C37" s="1372" t="s">
        <v>375</v>
      </c>
      <c r="D37" s="1370" t="s">
        <v>375</v>
      </c>
      <c r="E37" s="1373" t="s">
        <v>375</v>
      </c>
      <c r="F37" s="22">
        <v>3502.6199599999991</v>
      </c>
      <c r="G37" s="297">
        <v>36777.509579999991</v>
      </c>
      <c r="H37" s="1362" t="s">
        <v>375</v>
      </c>
      <c r="I37" s="1372" t="s">
        <v>375</v>
      </c>
      <c r="J37" s="1370" t="s">
        <v>375</v>
      </c>
      <c r="K37" s="1373" t="s">
        <v>375</v>
      </c>
      <c r="L37" s="22">
        <v>708.15682000000004</v>
      </c>
      <c r="M37" s="297">
        <v>7435.6466100000007</v>
      </c>
      <c r="N37" s="1348">
        <v>29.683219999999995</v>
      </c>
      <c r="O37" s="1348">
        <v>311.67380999999995</v>
      </c>
      <c r="P37" s="304">
        <v>4240.4599999999991</v>
      </c>
      <c r="Q37" s="298">
        <v>44524.829999999987</v>
      </c>
      <c r="U37" s="1366"/>
      <c r="V37" s="1366"/>
    </row>
    <row r="38" spans="1:30" ht="11.45" customHeight="1">
      <c r="A38" s="1382">
        <v>1983</v>
      </c>
      <c r="B38" s="1362" t="s">
        <v>375</v>
      </c>
      <c r="C38" s="1372" t="s">
        <v>375</v>
      </c>
      <c r="D38" s="1370" t="s">
        <v>375</v>
      </c>
      <c r="E38" s="1373" t="s">
        <v>375</v>
      </c>
      <c r="F38" s="22">
        <v>3489.4036799999994</v>
      </c>
      <c r="G38" s="297">
        <v>36638.738639999996</v>
      </c>
      <c r="H38" s="1362" t="s">
        <v>375</v>
      </c>
      <c r="I38" s="1372" t="s">
        <v>375</v>
      </c>
      <c r="J38" s="1370" t="s">
        <v>375</v>
      </c>
      <c r="K38" s="1373" t="s">
        <v>375</v>
      </c>
      <c r="L38" s="22">
        <v>761.16894000000013</v>
      </c>
      <c r="M38" s="297">
        <v>7992.2738700000018</v>
      </c>
      <c r="N38" s="1348">
        <v>25.657379999999996</v>
      </c>
      <c r="O38" s="1348">
        <v>269.40248999999994</v>
      </c>
      <c r="P38" s="304">
        <v>4276.2299999999996</v>
      </c>
      <c r="Q38" s="298">
        <v>44900.414999999994</v>
      </c>
      <c r="U38" s="1366"/>
      <c r="V38" s="1366"/>
    </row>
    <row r="39" spans="1:30" ht="11.45" customHeight="1">
      <c r="A39" s="1382">
        <v>1984</v>
      </c>
      <c r="B39" s="1362" t="s">
        <v>375</v>
      </c>
      <c r="C39" s="1372" t="s">
        <v>375</v>
      </c>
      <c r="D39" s="1370" t="s">
        <v>375</v>
      </c>
      <c r="E39" s="1373" t="s">
        <v>375</v>
      </c>
      <c r="F39" s="22">
        <v>3724.4655000000002</v>
      </c>
      <c r="G39" s="297">
        <v>39106.887750000002</v>
      </c>
      <c r="H39" s="1362" t="s">
        <v>375</v>
      </c>
      <c r="I39" s="1372" t="s">
        <v>375</v>
      </c>
      <c r="J39" s="1370" t="s">
        <v>375</v>
      </c>
      <c r="K39" s="1373" t="s">
        <v>375</v>
      </c>
      <c r="L39" s="22">
        <v>891.44474999999977</v>
      </c>
      <c r="M39" s="297">
        <v>9360.1698749999978</v>
      </c>
      <c r="N39" s="1348">
        <v>51.339749999999995</v>
      </c>
      <c r="O39" s="1348">
        <v>539.06737499999997</v>
      </c>
      <c r="P39" s="304">
        <v>4667.25</v>
      </c>
      <c r="Q39" s="298">
        <v>49006.125</v>
      </c>
      <c r="U39" s="1366"/>
      <c r="V39" s="1366"/>
    </row>
    <row r="40" spans="1:30" ht="11.45" customHeight="1">
      <c r="A40" s="1382">
        <v>1985</v>
      </c>
      <c r="B40" s="1362" t="s">
        <v>375</v>
      </c>
      <c r="C40" s="1372" t="s">
        <v>375</v>
      </c>
      <c r="D40" s="1370" t="s">
        <v>375</v>
      </c>
      <c r="E40" s="1373" t="s">
        <v>375</v>
      </c>
      <c r="F40" s="22">
        <v>3817.795799999999</v>
      </c>
      <c r="G40" s="297">
        <v>40086.855899999988</v>
      </c>
      <c r="H40" s="1362" t="s">
        <v>375</v>
      </c>
      <c r="I40" s="1372" t="s">
        <v>375</v>
      </c>
      <c r="J40" s="1370" t="s">
        <v>375</v>
      </c>
      <c r="K40" s="1373" t="s">
        <v>375</v>
      </c>
      <c r="L40" s="22">
        <v>1027.8680999999999</v>
      </c>
      <c r="M40" s="297">
        <v>10792.615049999999</v>
      </c>
      <c r="N40" s="1348">
        <v>48.946099999999987</v>
      </c>
      <c r="O40" s="1348">
        <v>513.93404999999984</v>
      </c>
      <c r="P40" s="304">
        <v>4894.6099999999988</v>
      </c>
      <c r="Q40" s="298">
        <v>51393.404999999984</v>
      </c>
      <c r="U40" s="1366"/>
      <c r="V40" s="1366"/>
    </row>
    <row r="41" spans="1:30" ht="11.45" customHeight="1">
      <c r="A41" s="1382">
        <v>1986</v>
      </c>
      <c r="B41" s="1362" t="s">
        <v>375</v>
      </c>
      <c r="C41" s="1372" t="s">
        <v>375</v>
      </c>
      <c r="D41" s="1370" t="s">
        <v>375</v>
      </c>
      <c r="E41" s="1373" t="s">
        <v>375</v>
      </c>
      <c r="F41" s="22">
        <v>4041.1637699999997</v>
      </c>
      <c r="G41" s="297">
        <v>42432.219584999999</v>
      </c>
      <c r="H41" s="1362" t="s">
        <v>375</v>
      </c>
      <c r="I41" s="1372" t="s">
        <v>375</v>
      </c>
      <c r="J41" s="1370" t="s">
        <v>375</v>
      </c>
      <c r="K41" s="1373" t="s">
        <v>375</v>
      </c>
      <c r="L41" s="22">
        <v>1099.7775599999995</v>
      </c>
      <c r="M41" s="297">
        <v>11547.664379999995</v>
      </c>
      <c r="N41" s="1348">
        <v>46.688669999999988</v>
      </c>
      <c r="O41" s="1348">
        <v>490.23103499999985</v>
      </c>
      <c r="P41" s="304">
        <v>5187.6299999999992</v>
      </c>
      <c r="Q41" s="298">
        <v>54470.114999999991</v>
      </c>
      <c r="U41" s="1366"/>
      <c r="V41" s="1366"/>
    </row>
    <row r="42" spans="1:30" ht="11.45" customHeight="1">
      <c r="A42" s="1382">
        <v>1987</v>
      </c>
      <c r="B42" s="1362" t="s">
        <v>375</v>
      </c>
      <c r="C42" s="1372" t="s">
        <v>375</v>
      </c>
      <c r="D42" s="1370" t="s">
        <v>375</v>
      </c>
      <c r="E42" s="1373" t="s">
        <v>375</v>
      </c>
      <c r="F42" s="22">
        <v>4147.8784199999991</v>
      </c>
      <c r="G42" s="297">
        <v>43552.723409999991</v>
      </c>
      <c r="H42" s="1362" t="s">
        <v>375</v>
      </c>
      <c r="I42" s="1372" t="s">
        <v>375</v>
      </c>
      <c r="J42" s="1370" t="s">
        <v>375</v>
      </c>
      <c r="K42" s="1373" t="s">
        <v>375</v>
      </c>
      <c r="L42" s="22">
        <v>1251.9842999999998</v>
      </c>
      <c r="M42" s="297">
        <v>13145.835149999999</v>
      </c>
      <c r="N42" s="1348">
        <v>43.547279999999994</v>
      </c>
      <c r="O42" s="1348">
        <v>457.24643999999995</v>
      </c>
      <c r="P42" s="304">
        <v>5443.4099999999989</v>
      </c>
      <c r="Q42" s="298">
        <v>57155.804999999986</v>
      </c>
      <c r="U42" s="1366"/>
      <c r="V42" s="1366"/>
    </row>
    <row r="43" spans="1:30" ht="11.45" customHeight="1">
      <c r="A43" s="1382">
        <v>1988</v>
      </c>
      <c r="B43" s="1362" t="s">
        <v>375</v>
      </c>
      <c r="C43" s="1372" t="s">
        <v>375</v>
      </c>
      <c r="D43" s="1370" t="s">
        <v>375</v>
      </c>
      <c r="E43" s="1373" t="s">
        <v>375</v>
      </c>
      <c r="F43" s="22">
        <v>3937.6160999999997</v>
      </c>
      <c r="G43" s="297">
        <v>41344.96905</v>
      </c>
      <c r="H43" s="1362" t="s">
        <v>375</v>
      </c>
      <c r="I43" s="1372" t="s">
        <v>375</v>
      </c>
      <c r="J43" s="1370" t="s">
        <v>375</v>
      </c>
      <c r="K43" s="1373" t="s">
        <v>375</v>
      </c>
      <c r="L43" s="22">
        <v>1198.4049</v>
      </c>
      <c r="M43" s="297">
        <v>12583.25145</v>
      </c>
      <c r="N43" s="1348">
        <v>51.878999999999998</v>
      </c>
      <c r="O43" s="1348">
        <v>544.72950000000003</v>
      </c>
      <c r="P43" s="304">
        <v>5187.8999999999996</v>
      </c>
      <c r="Q43" s="298">
        <v>54472.95</v>
      </c>
      <c r="U43" s="1366"/>
      <c r="V43" s="1366"/>
    </row>
    <row r="44" spans="1:30" ht="11.45" customHeight="1">
      <c r="A44" s="1382">
        <v>1989</v>
      </c>
      <c r="B44" s="1362" t="s">
        <v>375</v>
      </c>
      <c r="C44" s="1372" t="s">
        <v>375</v>
      </c>
      <c r="D44" s="1370" t="s">
        <v>375</v>
      </c>
      <c r="E44" s="1373" t="s">
        <v>375</v>
      </c>
      <c r="F44" s="22">
        <v>4011.5353999999998</v>
      </c>
      <c r="G44" s="297">
        <v>42121.121699999996</v>
      </c>
      <c r="H44" s="1362" t="s">
        <v>375</v>
      </c>
      <c r="I44" s="1372" t="s">
        <v>375</v>
      </c>
      <c r="J44" s="1370" t="s">
        <v>375</v>
      </c>
      <c r="K44" s="1373" t="s">
        <v>375</v>
      </c>
      <c r="L44" s="22">
        <v>1217.6933999999999</v>
      </c>
      <c r="M44" s="297">
        <v>12785.780699999999</v>
      </c>
      <c r="N44" s="1348">
        <v>42.171199999999999</v>
      </c>
      <c r="O44" s="1348">
        <v>442.79759999999999</v>
      </c>
      <c r="P44" s="304">
        <v>5271.4</v>
      </c>
      <c r="Q44" s="298">
        <v>55349.7</v>
      </c>
      <c r="U44" s="1366"/>
      <c r="V44" s="1366"/>
    </row>
    <row r="45" spans="1:30" ht="11.45" customHeight="1">
      <c r="A45" s="1383">
        <v>1990</v>
      </c>
      <c r="B45" s="1374" t="s">
        <v>375</v>
      </c>
      <c r="C45" s="1375" t="s">
        <v>375</v>
      </c>
      <c r="D45" s="1376" t="s">
        <v>375</v>
      </c>
      <c r="E45" s="1377" t="s">
        <v>375</v>
      </c>
      <c r="F45" s="299">
        <v>5435.5</v>
      </c>
      <c r="G45" s="300">
        <v>57072.75</v>
      </c>
      <c r="H45" s="1374" t="s">
        <v>375</v>
      </c>
      <c r="I45" s="1375" t="s">
        <v>375</v>
      </c>
      <c r="J45" s="1376" t="s">
        <v>375</v>
      </c>
      <c r="K45" s="1377" t="s">
        <v>375</v>
      </c>
      <c r="L45" s="299">
        <v>1586.2</v>
      </c>
      <c r="M45" s="300">
        <v>16655.100000000002</v>
      </c>
      <c r="N45" s="1367">
        <v>21.5</v>
      </c>
      <c r="O45" s="1368">
        <v>225.75</v>
      </c>
      <c r="P45" s="305">
        <v>7043.2</v>
      </c>
      <c r="Q45" s="301">
        <v>73953.599999999991</v>
      </c>
      <c r="U45" s="1366"/>
      <c r="V45" s="1366"/>
    </row>
    <row r="46" spans="1:30" ht="26.25" customHeight="1">
      <c r="A46" s="1384"/>
      <c r="B46" s="1384"/>
      <c r="C46" s="1384"/>
      <c r="D46" s="1384"/>
      <c r="E46" s="1384"/>
      <c r="F46" s="1384"/>
      <c r="G46" s="1384"/>
      <c r="H46" s="1384"/>
      <c r="I46" s="1384"/>
      <c r="J46" s="1384"/>
      <c r="K46" s="1384"/>
      <c r="L46" s="1384"/>
      <c r="M46" s="1384"/>
      <c r="N46" s="1384"/>
      <c r="O46" s="1384"/>
      <c r="P46" s="1384"/>
      <c r="Q46" s="1384"/>
      <c r="S46" s="1366"/>
      <c r="T46" s="1366"/>
      <c r="U46" s="1366"/>
      <c r="V46" s="1366"/>
      <c r="W46" s="1366"/>
      <c r="X46" s="1366"/>
      <c r="Y46" s="1366"/>
      <c r="Z46" s="1366"/>
      <c r="AA46" s="1366"/>
      <c r="AB46" s="1366"/>
      <c r="AC46" s="1366"/>
      <c r="AD46" s="1366"/>
    </row>
    <row r="47" spans="1:30">
      <c r="A47" s="1935" t="s">
        <v>537</v>
      </c>
      <c r="B47" s="1936"/>
      <c r="C47" s="1936"/>
      <c r="D47" s="1936"/>
      <c r="E47" s="1936"/>
      <c r="F47" s="1936"/>
      <c r="G47" s="1936"/>
      <c r="H47" s="1936"/>
      <c r="I47" s="1936"/>
      <c r="J47" s="1936"/>
      <c r="K47" s="1936"/>
      <c r="L47" s="1936"/>
      <c r="M47" s="1936"/>
      <c r="N47" s="1936"/>
      <c r="O47" s="1936"/>
      <c r="P47" s="1936"/>
      <c r="Q47" s="1937"/>
      <c r="S47" s="1366"/>
      <c r="T47" s="1366"/>
      <c r="U47" s="1366"/>
      <c r="V47" s="1366"/>
      <c r="W47" s="1366"/>
      <c r="X47" s="1366"/>
      <c r="Y47" s="1366"/>
      <c r="Z47" s="1366"/>
      <c r="AA47" s="1366"/>
      <c r="AB47" s="1366"/>
      <c r="AC47" s="1366"/>
      <c r="AD47" s="1366"/>
    </row>
    <row r="48" spans="1:30" ht="24" customHeight="1">
      <c r="A48" s="293"/>
      <c r="B48" s="1938" t="s">
        <v>4</v>
      </c>
      <c r="C48" s="1940"/>
      <c r="D48" s="1938" t="s">
        <v>5</v>
      </c>
      <c r="E48" s="1940"/>
      <c r="F48" s="1938" t="s">
        <v>371</v>
      </c>
      <c r="G48" s="1940"/>
      <c r="H48" s="1938" t="s">
        <v>6</v>
      </c>
      <c r="I48" s="1940"/>
      <c r="J48" s="1938" t="s">
        <v>7</v>
      </c>
      <c r="K48" s="1940"/>
      <c r="L48" s="1938" t="s">
        <v>372</v>
      </c>
      <c r="M48" s="1940"/>
      <c r="N48" s="1938" t="s">
        <v>68</v>
      </c>
      <c r="O48" s="1938"/>
      <c r="P48" s="1939" t="s">
        <v>8</v>
      </c>
      <c r="Q48" s="1940"/>
      <c r="S48" s="1366"/>
      <c r="T48" s="1366"/>
      <c r="U48" s="1366"/>
      <c r="V48" s="1366"/>
      <c r="W48" s="1366"/>
      <c r="X48" s="1366"/>
      <c r="Y48" s="1366"/>
      <c r="Z48" s="1366"/>
      <c r="AA48" s="1366"/>
      <c r="AB48" s="1366"/>
      <c r="AC48" s="1366"/>
      <c r="AD48" s="1366"/>
    </row>
    <row r="49" spans="1:30" ht="13.5">
      <c r="A49" s="294" t="s">
        <v>1</v>
      </c>
      <c r="B49" s="289" t="s">
        <v>383</v>
      </c>
      <c r="C49" s="290" t="s">
        <v>49</v>
      </c>
      <c r="D49" s="289" t="s">
        <v>383</v>
      </c>
      <c r="E49" s="290" t="s">
        <v>49</v>
      </c>
      <c r="F49" s="289" t="s">
        <v>383</v>
      </c>
      <c r="G49" s="290" t="s">
        <v>49</v>
      </c>
      <c r="H49" s="289" t="s">
        <v>383</v>
      </c>
      <c r="I49" s="290" t="s">
        <v>49</v>
      </c>
      <c r="J49" s="289" t="s">
        <v>383</v>
      </c>
      <c r="K49" s="290" t="s">
        <v>49</v>
      </c>
      <c r="L49" s="289" t="s">
        <v>383</v>
      </c>
      <c r="M49" s="290" t="s">
        <v>49</v>
      </c>
      <c r="N49" s="289" t="s">
        <v>383</v>
      </c>
      <c r="O49" s="302" t="s">
        <v>49</v>
      </c>
      <c r="P49" s="303" t="s">
        <v>383</v>
      </c>
      <c r="Q49" s="290" t="s">
        <v>49</v>
      </c>
      <c r="S49" s="1366"/>
      <c r="T49" s="1366"/>
      <c r="U49" s="1366"/>
      <c r="V49" s="1366"/>
      <c r="W49" s="1366"/>
      <c r="X49" s="1366"/>
      <c r="Y49" s="1366"/>
      <c r="Z49" s="1366"/>
      <c r="AA49" s="1366"/>
      <c r="AB49" s="1366"/>
      <c r="AC49" s="1366"/>
      <c r="AD49" s="1366"/>
    </row>
    <row r="50" spans="1:30">
      <c r="A50" s="1381">
        <v>1991</v>
      </c>
      <c r="B50" s="1362" t="s">
        <v>375</v>
      </c>
      <c r="C50" s="1369" t="s">
        <v>375</v>
      </c>
      <c r="D50" s="1370" t="s">
        <v>375</v>
      </c>
      <c r="E50" s="1371" t="s">
        <v>375</v>
      </c>
      <c r="F50" s="22">
        <v>4910</v>
      </c>
      <c r="G50" s="295">
        <v>51555</v>
      </c>
      <c r="H50" s="1362" t="s">
        <v>375</v>
      </c>
      <c r="I50" s="1369" t="s">
        <v>375</v>
      </c>
      <c r="J50" s="1370" t="s">
        <v>375</v>
      </c>
      <c r="K50" s="1371" t="s">
        <v>375</v>
      </c>
      <c r="L50" s="22">
        <v>1821.9</v>
      </c>
      <c r="M50" s="295">
        <v>19129.95</v>
      </c>
      <c r="N50" s="1348">
        <v>79.900000000000006</v>
      </c>
      <c r="O50" s="1348">
        <v>838.95</v>
      </c>
      <c r="P50" s="304">
        <v>6811.8</v>
      </c>
      <c r="Q50" s="296">
        <v>71523.900000000009</v>
      </c>
      <c r="S50" s="1366"/>
      <c r="T50" s="1366"/>
      <c r="U50" s="1366"/>
      <c r="V50" s="1366"/>
      <c r="W50" s="1366"/>
      <c r="X50" s="1366"/>
      <c r="Y50" s="1366"/>
      <c r="Z50" s="1366"/>
      <c r="AA50" s="1366"/>
      <c r="AB50" s="1366"/>
      <c r="AC50" s="1366"/>
      <c r="AD50" s="1366"/>
    </row>
    <row r="51" spans="1:30">
      <c r="A51" s="1382">
        <v>1992</v>
      </c>
      <c r="B51" s="1362" t="s">
        <v>375</v>
      </c>
      <c r="C51" s="1372" t="s">
        <v>375</v>
      </c>
      <c r="D51" s="1370" t="s">
        <v>375</v>
      </c>
      <c r="E51" s="1373" t="s">
        <v>375</v>
      </c>
      <c r="F51" s="22">
        <v>4748.0999999999995</v>
      </c>
      <c r="G51" s="297">
        <v>49855.049999999996</v>
      </c>
      <c r="H51" s="1362" t="s">
        <v>375</v>
      </c>
      <c r="I51" s="1372" t="s">
        <v>375</v>
      </c>
      <c r="J51" s="1370" t="s">
        <v>375</v>
      </c>
      <c r="K51" s="1373" t="s">
        <v>375</v>
      </c>
      <c r="L51" s="22">
        <v>1808.1</v>
      </c>
      <c r="M51" s="297">
        <v>18985.05</v>
      </c>
      <c r="N51" s="1348">
        <v>113.2</v>
      </c>
      <c r="O51" s="1348">
        <v>1188.6000000000001</v>
      </c>
      <c r="P51" s="304">
        <v>6669.4</v>
      </c>
      <c r="Q51" s="298">
        <v>70028.7</v>
      </c>
      <c r="S51" s="1366"/>
      <c r="T51" s="1366"/>
      <c r="U51" s="1366"/>
      <c r="V51" s="1366"/>
      <c r="W51" s="1366"/>
      <c r="X51" s="1366"/>
      <c r="Y51" s="1366"/>
      <c r="Z51" s="1366"/>
      <c r="AA51" s="1366"/>
      <c r="AB51" s="1366"/>
      <c r="AC51" s="1366"/>
      <c r="AD51" s="1366"/>
    </row>
    <row r="52" spans="1:30">
      <c r="A52" s="1382">
        <v>1993</v>
      </c>
      <c r="B52" s="1362" t="s">
        <v>375</v>
      </c>
      <c r="C52" s="1372" t="s">
        <v>375</v>
      </c>
      <c r="D52" s="1370" t="s">
        <v>375</v>
      </c>
      <c r="E52" s="1373" t="s">
        <v>375</v>
      </c>
      <c r="F52" s="22">
        <v>4887.4000000000005</v>
      </c>
      <c r="G52" s="297">
        <v>51317.700000000004</v>
      </c>
      <c r="H52" s="1362" t="s">
        <v>375</v>
      </c>
      <c r="I52" s="1372" t="s">
        <v>375</v>
      </c>
      <c r="J52" s="1370" t="s">
        <v>375</v>
      </c>
      <c r="K52" s="1373" t="s">
        <v>375</v>
      </c>
      <c r="L52" s="22">
        <v>2002.5</v>
      </c>
      <c r="M52" s="297">
        <v>21026.25</v>
      </c>
      <c r="N52" s="1348">
        <v>93.2</v>
      </c>
      <c r="O52" s="1348">
        <v>978.6</v>
      </c>
      <c r="P52" s="304">
        <v>6983.1</v>
      </c>
      <c r="Q52" s="298">
        <v>73322.55</v>
      </c>
      <c r="S52" s="1366"/>
      <c r="T52" s="1366"/>
      <c r="U52" s="1366"/>
      <c r="V52" s="1366"/>
      <c r="W52" s="1366"/>
      <c r="X52" s="1366"/>
      <c r="Y52" s="1366"/>
      <c r="Z52" s="1366"/>
      <c r="AA52" s="1366"/>
      <c r="AB52" s="1366"/>
      <c r="AC52" s="1366"/>
      <c r="AD52" s="1366"/>
    </row>
    <row r="53" spans="1:30">
      <c r="A53" s="1382">
        <v>1994</v>
      </c>
      <c r="B53" s="1362" t="s">
        <v>375</v>
      </c>
      <c r="C53" s="1372" t="s">
        <v>375</v>
      </c>
      <c r="D53" s="1370" t="s">
        <v>375</v>
      </c>
      <c r="E53" s="1373" t="s">
        <v>375</v>
      </c>
      <c r="F53" s="22">
        <v>4741.7</v>
      </c>
      <c r="G53" s="297">
        <v>49787.9</v>
      </c>
      <c r="H53" s="1362" t="s">
        <v>375</v>
      </c>
      <c r="I53" s="1372" t="s">
        <v>375</v>
      </c>
      <c r="J53" s="1370" t="s">
        <v>375</v>
      </c>
      <c r="K53" s="1373" t="s">
        <v>375</v>
      </c>
      <c r="L53" s="22">
        <v>2076.1999999999998</v>
      </c>
      <c r="M53" s="297">
        <v>21800.1</v>
      </c>
      <c r="N53" s="1348">
        <v>115.7</v>
      </c>
      <c r="O53" s="1348">
        <v>1214.9000000000001</v>
      </c>
      <c r="P53" s="304">
        <v>6933.6</v>
      </c>
      <c r="Q53" s="298">
        <v>72802.899999999994</v>
      </c>
      <c r="S53" s="1366"/>
      <c r="T53" s="1366"/>
      <c r="U53" s="1366"/>
      <c r="V53" s="1366"/>
      <c r="W53" s="1366"/>
      <c r="X53" s="1366"/>
      <c r="Y53" s="1366"/>
      <c r="Z53" s="1366"/>
      <c r="AA53" s="1366"/>
      <c r="AB53" s="1366"/>
      <c r="AC53" s="1366"/>
      <c r="AD53" s="1366"/>
    </row>
    <row r="54" spans="1:30">
      <c r="A54" s="1382">
        <v>1995</v>
      </c>
      <c r="B54" s="1362" t="s">
        <v>375</v>
      </c>
      <c r="C54" s="1372" t="s">
        <v>375</v>
      </c>
      <c r="D54" s="1370" t="s">
        <v>375</v>
      </c>
      <c r="E54" s="1373" t="s">
        <v>375</v>
      </c>
      <c r="F54" s="22">
        <v>5261.1</v>
      </c>
      <c r="G54" s="297">
        <v>55241.599999999999</v>
      </c>
      <c r="H54" s="1362" t="s">
        <v>375</v>
      </c>
      <c r="I54" s="1372" t="s">
        <v>375</v>
      </c>
      <c r="J54" s="1370" t="s">
        <v>375</v>
      </c>
      <c r="K54" s="1373" t="s">
        <v>375</v>
      </c>
      <c r="L54" s="22">
        <v>2666.2</v>
      </c>
      <c r="M54" s="297">
        <v>27995.1</v>
      </c>
      <c r="N54" s="1348">
        <v>147.19999999999999</v>
      </c>
      <c r="O54" s="1348">
        <v>1545.6</v>
      </c>
      <c r="P54" s="304">
        <v>8074.5</v>
      </c>
      <c r="Q54" s="298">
        <v>84782.3</v>
      </c>
      <c r="S54" s="1366"/>
      <c r="T54" s="1366"/>
      <c r="U54" s="1366"/>
      <c r="V54" s="1366"/>
      <c r="W54" s="1366"/>
      <c r="X54" s="1366"/>
      <c r="Y54" s="1366"/>
      <c r="Z54" s="1366"/>
      <c r="AA54" s="1366"/>
      <c r="AB54" s="1366"/>
      <c r="AC54" s="1366"/>
      <c r="AD54" s="1366"/>
    </row>
    <row r="55" spans="1:30">
      <c r="A55" s="1382">
        <v>1996</v>
      </c>
      <c r="B55" s="1362" t="s">
        <v>375</v>
      </c>
      <c r="C55" s="1372" t="s">
        <v>375</v>
      </c>
      <c r="D55" s="1370" t="s">
        <v>375</v>
      </c>
      <c r="E55" s="1373" t="s">
        <v>375</v>
      </c>
      <c r="F55" s="22">
        <v>5806</v>
      </c>
      <c r="G55" s="297">
        <v>60961.3</v>
      </c>
      <c r="H55" s="1362" t="s">
        <v>375</v>
      </c>
      <c r="I55" s="1372" t="s">
        <v>375</v>
      </c>
      <c r="J55" s="1370" t="s">
        <v>375</v>
      </c>
      <c r="K55" s="1373" t="s">
        <v>375</v>
      </c>
      <c r="L55" s="22">
        <v>3350.8</v>
      </c>
      <c r="M55" s="297">
        <v>35182.400000000001</v>
      </c>
      <c r="N55" s="1348">
        <v>149.6</v>
      </c>
      <c r="O55" s="1348">
        <v>1570.7</v>
      </c>
      <c r="P55" s="304">
        <v>9306.4</v>
      </c>
      <c r="Q55" s="298">
        <v>97714.4</v>
      </c>
      <c r="S55" s="1366"/>
      <c r="T55" s="1366"/>
      <c r="U55" s="1366"/>
      <c r="V55" s="1366"/>
      <c r="W55" s="1366"/>
      <c r="X55" s="1366"/>
      <c r="Y55" s="1366"/>
      <c r="Z55" s="1366"/>
      <c r="AA55" s="1366"/>
      <c r="AB55" s="1366"/>
      <c r="AC55" s="1366"/>
      <c r="AD55" s="1366"/>
    </row>
    <row r="56" spans="1:30">
      <c r="A56" s="1382">
        <v>1997</v>
      </c>
      <c r="B56" s="1362" t="s">
        <v>375</v>
      </c>
      <c r="C56" s="1372" t="s">
        <v>375</v>
      </c>
      <c r="D56" s="1370" t="s">
        <v>375</v>
      </c>
      <c r="E56" s="1373" t="s">
        <v>375</v>
      </c>
      <c r="F56" s="22">
        <v>5878</v>
      </c>
      <c r="G56" s="297">
        <v>61719.6</v>
      </c>
      <c r="H56" s="1362" t="s">
        <v>375</v>
      </c>
      <c r="I56" s="1372" t="s">
        <v>375</v>
      </c>
      <c r="J56" s="1370" t="s">
        <v>375</v>
      </c>
      <c r="K56" s="1373" t="s">
        <v>375</v>
      </c>
      <c r="L56" s="22">
        <v>3359.1</v>
      </c>
      <c r="M56" s="297">
        <v>35270.9</v>
      </c>
      <c r="N56" s="1348">
        <v>203.9</v>
      </c>
      <c r="O56" s="1348">
        <v>2140.9</v>
      </c>
      <c r="P56" s="304">
        <v>9441</v>
      </c>
      <c r="Q56" s="298">
        <v>99131.4</v>
      </c>
    </row>
    <row r="57" spans="1:30">
      <c r="A57" s="1382">
        <v>1998</v>
      </c>
      <c r="B57" s="1362" t="s">
        <v>375</v>
      </c>
      <c r="C57" s="1372" t="s">
        <v>375</v>
      </c>
      <c r="D57" s="1370" t="s">
        <v>375</v>
      </c>
      <c r="E57" s="1373" t="s">
        <v>375</v>
      </c>
      <c r="F57" s="22">
        <v>5762</v>
      </c>
      <c r="G57" s="297">
        <v>60500.9</v>
      </c>
      <c r="H57" s="1362" t="s">
        <v>375</v>
      </c>
      <c r="I57" s="1372" t="s">
        <v>375</v>
      </c>
      <c r="J57" s="1370" t="s">
        <v>375</v>
      </c>
      <c r="K57" s="1373" t="s">
        <v>375</v>
      </c>
      <c r="L57" s="22">
        <v>3490.8</v>
      </c>
      <c r="M57" s="297">
        <v>36653.4</v>
      </c>
      <c r="N57" s="1348">
        <v>136.80000000000001</v>
      </c>
      <c r="O57" s="1348">
        <v>1436.5</v>
      </c>
      <c r="P57" s="304">
        <v>9389.6</v>
      </c>
      <c r="Q57" s="298">
        <v>98590.799999999886</v>
      </c>
    </row>
    <row r="58" spans="1:30">
      <c r="A58" s="1382">
        <v>1999</v>
      </c>
      <c r="B58" s="1362" t="s">
        <v>375</v>
      </c>
      <c r="C58" s="1372" t="s">
        <v>375</v>
      </c>
      <c r="D58" s="1370" t="s">
        <v>375</v>
      </c>
      <c r="E58" s="1373" t="s">
        <v>375</v>
      </c>
      <c r="F58" s="22">
        <v>5749.4</v>
      </c>
      <c r="G58" s="297">
        <v>60368.6</v>
      </c>
      <c r="H58" s="1362" t="s">
        <v>375</v>
      </c>
      <c r="I58" s="1372" t="s">
        <v>375</v>
      </c>
      <c r="J58" s="1370" t="s">
        <v>375</v>
      </c>
      <c r="K58" s="1373" t="s">
        <v>375</v>
      </c>
      <c r="L58" s="22">
        <v>3612.5</v>
      </c>
      <c r="M58" s="297">
        <v>37931.199999999997</v>
      </c>
      <c r="N58" s="1348">
        <v>65</v>
      </c>
      <c r="O58" s="1348">
        <v>682.5</v>
      </c>
      <c r="P58" s="304">
        <v>9426.9</v>
      </c>
      <c r="Q58" s="298">
        <v>98982.3</v>
      </c>
    </row>
    <row r="59" spans="1:30">
      <c r="A59" s="1383">
        <v>2000</v>
      </c>
      <c r="B59" s="1374" t="s">
        <v>375</v>
      </c>
      <c r="C59" s="1375" t="s">
        <v>375</v>
      </c>
      <c r="D59" s="1376" t="s">
        <v>375</v>
      </c>
      <c r="E59" s="1377" t="s">
        <v>375</v>
      </c>
      <c r="F59" s="299">
        <v>5544.5</v>
      </c>
      <c r="G59" s="300">
        <v>58217.2</v>
      </c>
      <c r="H59" s="1374" t="s">
        <v>375</v>
      </c>
      <c r="I59" s="1375" t="s">
        <v>375</v>
      </c>
      <c r="J59" s="1376" t="s">
        <v>375</v>
      </c>
      <c r="K59" s="1377" t="s">
        <v>375</v>
      </c>
      <c r="L59" s="299">
        <v>3526.2</v>
      </c>
      <c r="M59" s="300">
        <v>37025.1</v>
      </c>
      <c r="N59" s="1367">
        <v>77.2</v>
      </c>
      <c r="O59" s="1368">
        <v>810.6</v>
      </c>
      <c r="P59" s="305">
        <v>9147.9</v>
      </c>
      <c r="Q59" s="301">
        <v>96052.9</v>
      </c>
    </row>
    <row r="60" spans="1:30">
      <c r="A60" s="1381">
        <v>2001</v>
      </c>
      <c r="B60" s="1362" t="s">
        <v>375</v>
      </c>
      <c r="C60" s="1369" t="s">
        <v>375</v>
      </c>
      <c r="D60" s="1370" t="s">
        <v>375</v>
      </c>
      <c r="E60" s="1371" t="s">
        <v>375</v>
      </c>
      <c r="F60" s="22">
        <v>5727.9</v>
      </c>
      <c r="G60" s="295">
        <v>60142.6</v>
      </c>
      <c r="H60" s="1362" t="s">
        <v>375</v>
      </c>
      <c r="I60" s="1369" t="s">
        <v>375</v>
      </c>
      <c r="J60" s="1370" t="s">
        <v>375</v>
      </c>
      <c r="K60" s="1371" t="s">
        <v>375</v>
      </c>
      <c r="L60" s="22">
        <v>4042.5</v>
      </c>
      <c r="M60" s="295">
        <v>42446</v>
      </c>
      <c r="N60" s="1348">
        <v>2.2000000000000002</v>
      </c>
      <c r="O60" s="1348">
        <v>23.1</v>
      </c>
      <c r="P60" s="304">
        <v>9772.6</v>
      </c>
      <c r="Q60" s="296">
        <v>102611.7</v>
      </c>
    </row>
    <row r="61" spans="1:30">
      <c r="A61" s="1382">
        <v>2002</v>
      </c>
      <c r="B61" s="1362" t="s">
        <v>375</v>
      </c>
      <c r="C61" s="1372" t="s">
        <v>375</v>
      </c>
      <c r="D61" s="1370" t="s">
        <v>375</v>
      </c>
      <c r="E61" s="1373" t="s">
        <v>375</v>
      </c>
      <c r="F61" s="22">
        <v>5483.6</v>
      </c>
      <c r="G61" s="297">
        <v>57578.5</v>
      </c>
      <c r="H61" s="1362" t="s">
        <v>375</v>
      </c>
      <c r="I61" s="1372" t="s">
        <v>375</v>
      </c>
      <c r="J61" s="1370" t="s">
        <v>375</v>
      </c>
      <c r="K61" s="1373" t="s">
        <v>375</v>
      </c>
      <c r="L61" s="22">
        <v>3951.4</v>
      </c>
      <c r="M61" s="297">
        <v>41490.199999999997</v>
      </c>
      <c r="N61" s="1348">
        <v>107.1</v>
      </c>
      <c r="O61" s="1348">
        <v>1124.5</v>
      </c>
      <c r="P61" s="304">
        <v>9542.1</v>
      </c>
      <c r="Q61" s="298">
        <v>100193.2</v>
      </c>
    </row>
    <row r="62" spans="1:30">
      <c r="A62" s="1382">
        <v>2003</v>
      </c>
      <c r="B62" s="1362" t="s">
        <v>375</v>
      </c>
      <c r="C62" s="1372" t="s">
        <v>375</v>
      </c>
      <c r="D62" s="1370" t="s">
        <v>375</v>
      </c>
      <c r="E62" s="1373" t="s">
        <v>375</v>
      </c>
      <c r="F62" s="22">
        <v>5432.5</v>
      </c>
      <c r="G62" s="297">
        <v>57229.5</v>
      </c>
      <c r="H62" s="1362" t="s">
        <v>375</v>
      </c>
      <c r="I62" s="1372" t="s">
        <v>375</v>
      </c>
      <c r="J62" s="1370" t="s">
        <v>375</v>
      </c>
      <c r="K62" s="1373" t="s">
        <v>375</v>
      </c>
      <c r="L62" s="22">
        <v>4165.3999999999996</v>
      </c>
      <c r="M62" s="297">
        <v>43881</v>
      </c>
      <c r="N62" s="1348">
        <v>141.4</v>
      </c>
      <c r="O62" s="1348">
        <v>1489.6</v>
      </c>
      <c r="P62" s="304">
        <v>9739.2999999999993</v>
      </c>
      <c r="Q62" s="298">
        <v>102600.10000000002</v>
      </c>
    </row>
    <row r="63" spans="1:30">
      <c r="A63" s="1382">
        <v>2004</v>
      </c>
      <c r="B63" s="1362" t="s">
        <v>375</v>
      </c>
      <c r="C63" s="1372" t="s">
        <v>375</v>
      </c>
      <c r="D63" s="1370" t="s">
        <v>375</v>
      </c>
      <c r="E63" s="1373" t="s">
        <v>375</v>
      </c>
      <c r="F63" s="22">
        <v>5455.4</v>
      </c>
      <c r="G63" s="297">
        <v>57546.3</v>
      </c>
      <c r="H63" s="1362" t="s">
        <v>375</v>
      </c>
      <c r="I63" s="1372" t="s">
        <v>375</v>
      </c>
      <c r="J63" s="1370" t="s">
        <v>375</v>
      </c>
      <c r="K63" s="1373" t="s">
        <v>375</v>
      </c>
      <c r="L63" s="22">
        <v>4102</v>
      </c>
      <c r="M63" s="297">
        <v>43269.5</v>
      </c>
      <c r="N63" s="1348">
        <v>134.9</v>
      </c>
      <c r="O63" s="1348">
        <v>1420.8</v>
      </c>
      <c r="P63" s="304">
        <v>9692.2999999999993</v>
      </c>
      <c r="Q63" s="298">
        <v>102236.59999999993</v>
      </c>
    </row>
    <row r="64" spans="1:30">
      <c r="A64" s="1382">
        <v>2005</v>
      </c>
      <c r="B64" s="1362">
        <v>4298</v>
      </c>
      <c r="C64" s="1372">
        <v>45318.1</v>
      </c>
      <c r="D64" s="1370">
        <v>989</v>
      </c>
      <c r="E64" s="1373">
        <v>10428</v>
      </c>
      <c r="F64" s="22">
        <v>5287</v>
      </c>
      <c r="G64" s="297">
        <v>55746.1</v>
      </c>
      <c r="H64" s="1362">
        <v>1257.2</v>
      </c>
      <c r="I64" s="1372">
        <v>13255.9</v>
      </c>
      <c r="J64" s="1370">
        <v>2832.1</v>
      </c>
      <c r="K64" s="1373">
        <v>29861.7</v>
      </c>
      <c r="L64" s="22">
        <v>4089.3</v>
      </c>
      <c r="M64" s="297">
        <v>43117.599999999999</v>
      </c>
      <c r="N64" s="1348">
        <v>186.5</v>
      </c>
      <c r="O64" s="1348">
        <v>1965.9</v>
      </c>
      <c r="P64" s="304">
        <v>9562.7999999999993</v>
      </c>
      <c r="Q64" s="298">
        <v>100829.60000000003</v>
      </c>
    </row>
    <row r="65" spans="1:17">
      <c r="A65" s="1382">
        <v>2006</v>
      </c>
      <c r="B65" s="1348">
        <v>4210.2</v>
      </c>
      <c r="C65" s="1378">
        <v>44432.2</v>
      </c>
      <c r="D65" s="1348">
        <v>902.1</v>
      </c>
      <c r="E65" s="1378">
        <v>9517.6</v>
      </c>
      <c r="F65" s="22">
        <v>5112.3</v>
      </c>
      <c r="G65" s="297">
        <v>53949.799999999996</v>
      </c>
      <c r="H65" s="1348">
        <v>1189</v>
      </c>
      <c r="I65" s="1378">
        <v>12543.5</v>
      </c>
      <c r="J65" s="1348">
        <v>2796.1</v>
      </c>
      <c r="K65" s="1378">
        <v>29497.9</v>
      </c>
      <c r="L65" s="22">
        <v>3985.1</v>
      </c>
      <c r="M65" s="297">
        <v>42041.4</v>
      </c>
      <c r="N65" s="1348">
        <v>172</v>
      </c>
      <c r="O65" s="1348">
        <v>1814.7</v>
      </c>
      <c r="P65" s="304">
        <v>9269.4</v>
      </c>
      <c r="Q65" s="298">
        <v>97805.90000000014</v>
      </c>
    </row>
    <row r="66" spans="1:17">
      <c r="A66" s="1382">
        <v>2007</v>
      </c>
      <c r="B66" s="1348">
        <v>4003.4</v>
      </c>
      <c r="C66" s="1378">
        <v>42231.4</v>
      </c>
      <c r="D66" s="1348">
        <v>864.4</v>
      </c>
      <c r="E66" s="1378">
        <v>9119.9</v>
      </c>
      <c r="F66" s="22">
        <v>4867.8</v>
      </c>
      <c r="G66" s="297">
        <v>51351.3</v>
      </c>
      <c r="H66" s="1348">
        <v>1119.4000000000001</v>
      </c>
      <c r="I66" s="1378">
        <v>11811</v>
      </c>
      <c r="J66" s="1348">
        <v>2494.6999999999998</v>
      </c>
      <c r="K66" s="1378">
        <v>26327.1</v>
      </c>
      <c r="L66" s="22">
        <v>3614.1</v>
      </c>
      <c r="M66" s="297">
        <v>38138.1</v>
      </c>
      <c r="N66" s="1348">
        <v>170.7</v>
      </c>
      <c r="O66" s="1348">
        <v>1800.8</v>
      </c>
      <c r="P66" s="304">
        <v>8652.6</v>
      </c>
      <c r="Q66" s="298">
        <v>91290.2</v>
      </c>
    </row>
    <row r="67" spans="1:17">
      <c r="A67" s="1382">
        <v>2008</v>
      </c>
      <c r="B67" s="1348">
        <v>3984.7231644731714</v>
      </c>
      <c r="C67" s="1378">
        <v>42197.3</v>
      </c>
      <c r="D67" s="1348">
        <v>854.11407464562694</v>
      </c>
      <c r="E67" s="1378">
        <v>9013.6</v>
      </c>
      <c r="F67" s="22">
        <v>4838.8372391187986</v>
      </c>
      <c r="G67" s="297">
        <v>51210.9</v>
      </c>
      <c r="H67" s="1348">
        <v>1157.8821776650411</v>
      </c>
      <c r="I67" s="1378">
        <v>12176.8</v>
      </c>
      <c r="J67" s="1348">
        <v>2508.4710456423818</v>
      </c>
      <c r="K67" s="1378">
        <v>26384.7</v>
      </c>
      <c r="L67" s="22">
        <v>3666.3532233074229</v>
      </c>
      <c r="M67" s="297">
        <v>38561.5</v>
      </c>
      <c r="N67" s="1348">
        <v>180.00953757378099</v>
      </c>
      <c r="O67" s="1348">
        <v>1900.7</v>
      </c>
      <c r="P67" s="304">
        <v>8685.2000000000007</v>
      </c>
      <c r="Q67" s="298">
        <v>91673.1</v>
      </c>
    </row>
    <row r="68" spans="1:17">
      <c r="A68" s="1382">
        <v>2009</v>
      </c>
      <c r="B68" s="1348">
        <v>3421.4794389663225</v>
      </c>
      <c r="C68" s="1378">
        <v>36171.061733797003</v>
      </c>
      <c r="D68" s="1348">
        <v>821.74527779024334</v>
      </c>
      <c r="E68" s="1378">
        <v>8678.1362961750001</v>
      </c>
      <c r="F68" s="22">
        <v>4243.2247167565656</v>
      </c>
      <c r="G68" s="297">
        <v>44849.198029972002</v>
      </c>
      <c r="H68" s="1348">
        <v>1186.2118893894574</v>
      </c>
      <c r="I68" s="1378">
        <v>12526.425094348144</v>
      </c>
      <c r="J68" s="1348">
        <v>2514.4748027285605</v>
      </c>
      <c r="K68" s="1378">
        <v>26548.997315593024</v>
      </c>
      <c r="L68" s="22">
        <v>3700.6866921180181</v>
      </c>
      <c r="M68" s="297">
        <v>39075.422409941166</v>
      </c>
      <c r="N68" s="1348">
        <v>217.38859112541564</v>
      </c>
      <c r="O68" s="1348">
        <v>2291.5795600868314</v>
      </c>
      <c r="P68" s="304">
        <v>8161.3</v>
      </c>
      <c r="Q68" s="298">
        <v>86216.2</v>
      </c>
    </row>
    <row r="69" spans="1:17">
      <c r="A69" s="1383">
        <v>2010</v>
      </c>
      <c r="B69" s="1367">
        <v>3650.0375800403813</v>
      </c>
      <c r="C69" s="1379">
        <v>38677.391023540004</v>
      </c>
      <c r="D69" s="1367">
        <v>881.00375173941723</v>
      </c>
      <c r="E69" s="1379">
        <v>9332.8082508700008</v>
      </c>
      <c r="F69" s="299">
        <v>4531.0413317797984</v>
      </c>
      <c r="G69" s="300">
        <v>48010.199274410006</v>
      </c>
      <c r="H69" s="1367">
        <v>1365.4555156325032</v>
      </c>
      <c r="I69" s="1379">
        <v>14465.257677185935</v>
      </c>
      <c r="J69" s="1367">
        <v>2905.5226968316251</v>
      </c>
      <c r="K69" s="1379">
        <v>30785.671772283607</v>
      </c>
      <c r="L69" s="299">
        <v>4270.9782124641279</v>
      </c>
      <c r="M69" s="300">
        <v>45250.929449469542</v>
      </c>
      <c r="N69" s="1367">
        <v>177.18045575607383</v>
      </c>
      <c r="O69" s="1368">
        <v>1877.2712761204541</v>
      </c>
      <c r="P69" s="305">
        <v>8979.2000000000007</v>
      </c>
      <c r="Q69" s="301">
        <v>95138.4</v>
      </c>
    </row>
    <row r="70" spans="1:17">
      <c r="A70" s="1381">
        <v>2011</v>
      </c>
      <c r="B70" s="1348">
        <v>3544.5177146528308</v>
      </c>
      <c r="C70" s="1380">
        <v>37545.675106721006</v>
      </c>
      <c r="D70" s="1348">
        <v>782.88388973771578</v>
      </c>
      <c r="E70" s="1380">
        <v>8290.2047356210005</v>
      </c>
      <c r="F70" s="22">
        <v>4327.4016043905467</v>
      </c>
      <c r="G70" s="295">
        <v>45835.879842342008</v>
      </c>
      <c r="H70" s="1348">
        <v>1159.817389699693</v>
      </c>
      <c r="I70" s="1380">
        <v>12283.073733192514</v>
      </c>
      <c r="J70" s="1348">
        <v>2443.9446972930191</v>
      </c>
      <c r="K70" s="1380">
        <v>25889.047704155979</v>
      </c>
      <c r="L70" s="22">
        <v>3603.7620869927123</v>
      </c>
      <c r="M70" s="295">
        <v>38172.121437348491</v>
      </c>
      <c r="N70" s="1348">
        <v>154.63630861674156</v>
      </c>
      <c r="O70" s="1348">
        <v>1637.598720309496</v>
      </c>
      <c r="P70" s="304">
        <v>8085.8</v>
      </c>
      <c r="Q70" s="296">
        <v>85645.6</v>
      </c>
    </row>
    <row r="71" spans="1:17">
      <c r="A71" s="1382">
        <v>2012</v>
      </c>
      <c r="B71" s="1348">
        <v>3542.7413316356624</v>
      </c>
      <c r="C71" s="1378">
        <v>37484.925936778105</v>
      </c>
      <c r="D71" s="1348">
        <v>801.4332508011305</v>
      </c>
      <c r="E71" s="1378">
        <v>8478.1856781380029</v>
      </c>
      <c r="F71" s="22">
        <v>4344.1745824367927</v>
      </c>
      <c r="G71" s="297">
        <v>45963.11161491611</v>
      </c>
      <c r="H71" s="1348">
        <v>1196.6695217189354</v>
      </c>
      <c r="I71" s="1378">
        <v>12661.48046787756</v>
      </c>
      <c r="J71" s="1348">
        <v>2468.9750847144169</v>
      </c>
      <c r="K71" s="1378">
        <v>26130.96032531415</v>
      </c>
      <c r="L71" s="22">
        <v>3665.6446064333522</v>
      </c>
      <c r="M71" s="297">
        <v>38792.440793191709</v>
      </c>
      <c r="N71" s="1348">
        <v>148.4058161801789</v>
      </c>
      <c r="O71" s="1348">
        <v>1570.2299434706717</v>
      </c>
      <c r="P71" s="304">
        <v>8158.2250050503235</v>
      </c>
      <c r="Q71" s="298">
        <v>86325.782351578484</v>
      </c>
    </row>
    <row r="72" spans="1:17">
      <c r="A72" s="1382">
        <v>2013</v>
      </c>
      <c r="B72" s="1348">
        <v>3627.3230662095111</v>
      </c>
      <c r="C72" s="1378">
        <v>38572.429434019003</v>
      </c>
      <c r="D72" s="1348">
        <v>819.14445046701451</v>
      </c>
      <c r="E72" s="1378">
        <v>8704.0306067480014</v>
      </c>
      <c r="F72" s="22">
        <v>4446.4675166765255</v>
      </c>
      <c r="G72" s="297">
        <v>47276.460040767008</v>
      </c>
      <c r="H72" s="1348">
        <v>1204.2424930758923</v>
      </c>
      <c r="I72" s="1378">
        <v>12790.786275041422</v>
      </c>
      <c r="J72" s="1348">
        <v>2473.7386571432867</v>
      </c>
      <c r="K72" s="1378">
        <v>26279.114664131484</v>
      </c>
      <c r="L72" s="22">
        <v>3677.9811502191787</v>
      </c>
      <c r="M72" s="297">
        <v>39069.900939172905</v>
      </c>
      <c r="N72" s="1348">
        <v>152.64574787374585</v>
      </c>
      <c r="O72" s="1348">
        <v>1622.2368157796263</v>
      </c>
      <c r="P72" s="304">
        <v>8277.0944147694499</v>
      </c>
      <c r="Q72" s="298">
        <v>87968.597795719528</v>
      </c>
    </row>
    <row r="73" spans="1:17">
      <c r="A73" s="1382">
        <v>2014</v>
      </c>
      <c r="B73" s="1348">
        <v>3410.3972052618806</v>
      </c>
      <c r="C73" s="1378">
        <v>36263.816274877005</v>
      </c>
      <c r="D73" s="1348">
        <v>712.95665283609333</v>
      </c>
      <c r="E73" s="1378">
        <v>7577.9652374859998</v>
      </c>
      <c r="F73" s="22">
        <v>4123.3538580979739</v>
      </c>
      <c r="G73" s="297">
        <v>43841.781512363006</v>
      </c>
      <c r="H73" s="1348">
        <v>980.63363749940379</v>
      </c>
      <c r="I73" s="1378">
        <v>10423.643860056012</v>
      </c>
      <c r="J73" s="1348">
        <v>1999.1197194391893</v>
      </c>
      <c r="K73" s="1378">
        <v>21252.655795773142</v>
      </c>
      <c r="L73" s="22">
        <v>2979.7533569385932</v>
      </c>
      <c r="M73" s="297">
        <v>31676.299655829156</v>
      </c>
      <c r="N73" s="1348">
        <v>177.3125345628485</v>
      </c>
      <c r="O73" s="1348">
        <v>1891.0384067976474</v>
      </c>
      <c r="P73" s="304">
        <v>7280.4197495994158</v>
      </c>
      <c r="Q73" s="298">
        <v>77409.119574989789</v>
      </c>
    </row>
    <row r="74" spans="1:17">
      <c r="A74" s="1382">
        <v>2015</v>
      </c>
      <c r="B74" s="1348">
        <v>3522.7616740966923</v>
      </c>
      <c r="C74" s="1378">
        <v>37559.635195127994</v>
      </c>
      <c r="D74" s="1348">
        <v>740.54716276384522</v>
      </c>
      <c r="E74" s="1378">
        <v>7890.5181577660005</v>
      </c>
      <c r="F74" s="22">
        <v>4263.3088368605377</v>
      </c>
      <c r="G74" s="297">
        <v>45450.153352893991</v>
      </c>
      <c r="H74" s="1348">
        <v>1057.1634652972291</v>
      </c>
      <c r="I74" s="1378">
        <v>11257.688318291201</v>
      </c>
      <c r="J74" s="1348">
        <v>2171.1355106019505</v>
      </c>
      <c r="K74" s="1378">
        <v>23123.104062590908</v>
      </c>
      <c r="L74" s="22">
        <v>3228.2989758991798</v>
      </c>
      <c r="M74" s="297">
        <v>34380.792380882107</v>
      </c>
      <c r="N74" s="1348">
        <v>115.95682018521987</v>
      </c>
      <c r="O74" s="1348">
        <v>1236.9556900010557</v>
      </c>
      <c r="P74" s="304">
        <v>7607.5646329449382</v>
      </c>
      <c r="Q74" s="298">
        <v>81067.901423777163</v>
      </c>
    </row>
    <row r="75" spans="1:17">
      <c r="A75" s="1382">
        <v>2016</v>
      </c>
      <c r="B75" s="1348">
        <v>3836.3584581271775</v>
      </c>
      <c r="C75" s="1378">
        <v>41022.704505940004</v>
      </c>
      <c r="D75" s="1348">
        <v>801.51180511781627</v>
      </c>
      <c r="E75" s="1378">
        <v>8566.8229651750007</v>
      </c>
      <c r="F75" s="22">
        <v>4637.870263244994</v>
      </c>
      <c r="G75" s="297">
        <v>49589.527471115005</v>
      </c>
      <c r="H75" s="1348">
        <v>1152.6815890783148</v>
      </c>
      <c r="I75" s="1378">
        <v>12316.75798453786</v>
      </c>
      <c r="J75" s="1348">
        <v>2368.4610261057092</v>
      </c>
      <c r="K75" s="1378">
        <v>25309.234459076906</v>
      </c>
      <c r="L75" s="22">
        <v>3521.1426151840242</v>
      </c>
      <c r="M75" s="297">
        <v>37625.99244361477</v>
      </c>
      <c r="N75" s="1348">
        <v>96.121355104837562</v>
      </c>
      <c r="O75" s="1348">
        <v>1027.647302470222</v>
      </c>
      <c r="P75" s="304">
        <v>8255.1342335338559</v>
      </c>
      <c r="Q75" s="298">
        <v>88243.167217199996</v>
      </c>
    </row>
    <row r="76" spans="1:17">
      <c r="A76" s="1382">
        <v>2017</v>
      </c>
      <c r="B76" s="1348">
        <v>3847.7460000000001</v>
      </c>
      <c r="C76" s="1378">
        <v>41058.748244169597</v>
      </c>
      <c r="D76" s="1348">
        <v>905.81100000000015</v>
      </c>
      <c r="E76" s="1378">
        <v>9665.0694472600026</v>
      </c>
      <c r="F76" s="22">
        <v>4753.5570000000007</v>
      </c>
      <c r="G76" s="297">
        <v>50723.817691429598</v>
      </c>
      <c r="H76" s="1348">
        <v>1238.7572516670562</v>
      </c>
      <c r="I76" s="1378">
        <v>13218.065533287003</v>
      </c>
      <c r="J76" s="1348">
        <v>2427.2687824260001</v>
      </c>
      <c r="K76" s="1378">
        <v>25902.114578212997</v>
      </c>
      <c r="L76" s="22">
        <v>3666.0260340930563</v>
      </c>
      <c r="M76" s="297">
        <v>39120.180111499998</v>
      </c>
      <c r="N76" s="1348">
        <v>107.89971932586282</v>
      </c>
      <c r="O76" s="1348">
        <v>1152.2239240501822</v>
      </c>
      <c r="P76" s="304">
        <v>8527.4827534189189</v>
      </c>
      <c r="Q76" s="298">
        <v>90996.221726979798</v>
      </c>
    </row>
    <row r="77" spans="1:17">
      <c r="A77" s="1382">
        <v>2018</v>
      </c>
      <c r="B77" s="1348">
        <v>3854.9198167295876</v>
      </c>
      <c r="C77" s="1378">
        <v>41132.713413059901</v>
      </c>
      <c r="D77" s="1348">
        <v>802.31710169693304</v>
      </c>
      <c r="E77" s="1378">
        <v>8559.0389524500079</v>
      </c>
      <c r="F77" s="22">
        <v>4657.2369184265208</v>
      </c>
      <c r="G77" s="297">
        <v>49691.752365509907</v>
      </c>
      <c r="H77" s="1348">
        <v>1117.9152635170003</v>
      </c>
      <c r="I77" s="1378">
        <v>11925.785895784822</v>
      </c>
      <c r="J77" s="1348">
        <v>2275.6416101114</v>
      </c>
      <c r="K77" s="1378">
        <v>24278.826483839071</v>
      </c>
      <c r="L77" s="22">
        <v>3393.5568736284004</v>
      </c>
      <c r="M77" s="297">
        <v>36204.612379623897</v>
      </c>
      <c r="N77" s="1348">
        <v>131.96193493334775</v>
      </c>
      <c r="O77" s="1348">
        <v>1410.0463273069997</v>
      </c>
      <c r="P77" s="304">
        <v>8182.7557269882691</v>
      </c>
      <c r="Q77" s="298">
        <v>87306.411072440795</v>
      </c>
    </row>
    <row r="78" spans="1:17">
      <c r="A78" s="1382">
        <v>2019</v>
      </c>
      <c r="B78" s="1348">
        <v>4200.7408816692532</v>
      </c>
      <c r="C78" s="1378">
        <v>44813.140046417997</v>
      </c>
      <c r="D78" s="1348">
        <v>837.95548207248396</v>
      </c>
      <c r="E78" s="1378">
        <v>8942.578562900002</v>
      </c>
      <c r="F78" s="22">
        <v>5038.6963637417375</v>
      </c>
      <c r="G78" s="297">
        <v>53755.718609317999</v>
      </c>
      <c r="H78" s="1348">
        <v>1201.4750959205983</v>
      </c>
      <c r="I78" s="1378">
        <v>12826.305476369995</v>
      </c>
      <c r="J78" s="1348">
        <v>2173.2346050440929</v>
      </c>
      <c r="K78" s="1378">
        <v>23200.395458900002</v>
      </c>
      <c r="L78" s="22">
        <v>3374.7097009646914</v>
      </c>
      <c r="M78" s="297">
        <v>36026.700935269997</v>
      </c>
      <c r="N78" s="1348">
        <v>151.22340892275872</v>
      </c>
      <c r="O78" s="1348">
        <v>1615.2141925308999</v>
      </c>
      <c r="P78" s="304">
        <v>8564.6294736291857</v>
      </c>
      <c r="Q78" s="298">
        <v>91397.6337371189</v>
      </c>
    </row>
    <row r="79" spans="1:17">
      <c r="A79" s="1383">
        <v>2020</v>
      </c>
      <c r="B79" s="1367">
        <v>4268.3097902267627</v>
      </c>
      <c r="C79" s="1379">
        <v>45620.793125848002</v>
      </c>
      <c r="D79" s="1367">
        <v>840.41028830097571</v>
      </c>
      <c r="E79" s="1379">
        <v>8977.5755740339991</v>
      </c>
      <c r="F79" s="299">
        <f t="shared" ref="F79:G79" si="0">B79+D79</f>
        <v>5108.7200785277382</v>
      </c>
      <c r="G79" s="300">
        <f t="shared" si="0"/>
        <v>54598.368699882005</v>
      </c>
      <c r="H79" s="1367">
        <v>1197.7288742469332</v>
      </c>
      <c r="I79" s="1379">
        <v>12792.266307976004</v>
      </c>
      <c r="J79" s="1367">
        <v>2245.5416331866199</v>
      </c>
      <c r="K79" s="1379">
        <v>23983.568670029999</v>
      </c>
      <c r="L79" s="299">
        <f t="shared" ref="L79:M79" si="1">H79+J79</f>
        <v>3443.2705074335531</v>
      </c>
      <c r="M79" s="300">
        <f t="shared" si="1"/>
        <v>36775.834978006002</v>
      </c>
      <c r="N79" s="1367">
        <v>142.2285872597871</v>
      </c>
      <c r="O79" s="1368">
        <v>1520.2276741253468</v>
      </c>
      <c r="P79" s="305">
        <f>F79+L79+N79</f>
        <v>8694.2191732210795</v>
      </c>
      <c r="Q79" s="301">
        <f>G79+M79+O79</f>
        <v>92894.431352013344</v>
      </c>
    </row>
    <row r="80" spans="1:17">
      <c r="A80" s="1347"/>
      <c r="B80" s="1347"/>
      <c r="C80" s="1347"/>
      <c r="D80" s="1347"/>
      <c r="E80" s="1347"/>
      <c r="F80" s="1347"/>
      <c r="G80" s="1347"/>
      <c r="H80" s="1347"/>
      <c r="I80" s="1347"/>
      <c r="J80" s="1347"/>
      <c r="K80" s="1347"/>
      <c r="L80" s="1347"/>
      <c r="M80" s="1347"/>
      <c r="N80" s="1347"/>
      <c r="O80" s="1347"/>
      <c r="P80" s="1347"/>
      <c r="Q80" s="1347"/>
    </row>
    <row r="81" spans="1:18">
      <c r="A81" s="1329"/>
      <c r="B81" s="1329"/>
      <c r="C81" s="1329"/>
      <c r="D81" s="1329"/>
      <c r="E81" s="1329"/>
      <c r="F81" s="1329"/>
      <c r="G81" s="1329"/>
      <c r="H81" s="1329"/>
      <c r="I81" s="1329"/>
      <c r="J81" s="1329"/>
      <c r="K81" s="1329"/>
      <c r="L81" s="1329"/>
      <c r="M81" s="1329"/>
      <c r="N81" s="1329"/>
      <c r="O81" s="1329"/>
      <c r="P81" s="1329"/>
      <c r="Q81" s="1329"/>
    </row>
    <row r="82" spans="1:18">
      <c r="A82" s="1344" t="s">
        <v>332</v>
      </c>
      <c r="B82" s="1344"/>
      <c r="C82" s="1344"/>
      <c r="D82" s="1344"/>
      <c r="E82" s="1344"/>
      <c r="F82" s="1344"/>
      <c r="G82" s="1344"/>
      <c r="H82" s="1344"/>
      <c r="I82" s="1344"/>
      <c r="J82" s="1344"/>
      <c r="K82" s="1344"/>
      <c r="L82" s="1344"/>
      <c r="M82" s="1344"/>
      <c r="N82" s="1344"/>
      <c r="O82" s="1344"/>
      <c r="P82" s="1344"/>
      <c r="Q82" s="1344"/>
    </row>
    <row r="83" spans="1:18">
      <c r="A83" s="1344" t="s">
        <v>538</v>
      </c>
      <c r="B83" s="1344"/>
      <c r="C83" s="1344"/>
      <c r="D83" s="1344"/>
      <c r="E83" s="1344"/>
      <c r="F83" s="1344"/>
      <c r="G83" s="1344"/>
      <c r="H83" s="1344"/>
      <c r="I83" s="1344"/>
      <c r="J83" s="1344"/>
      <c r="K83" s="1344"/>
      <c r="L83" s="1344"/>
      <c r="M83" s="1344"/>
      <c r="N83" s="1344"/>
      <c r="O83" s="1344"/>
      <c r="P83" s="1344"/>
      <c r="Q83" s="1344"/>
    </row>
    <row r="84" spans="1:18">
      <c r="A84" s="1344" t="s">
        <v>373</v>
      </c>
      <c r="B84" s="1344"/>
      <c r="C84" s="1344"/>
      <c r="D84" s="1344"/>
      <c r="E84" s="1344"/>
      <c r="F84" s="1344"/>
      <c r="G84" s="1344"/>
      <c r="H84" s="1344"/>
      <c r="I84" s="1344"/>
      <c r="J84" s="1344"/>
      <c r="K84" s="1344"/>
      <c r="L84" s="1344"/>
      <c r="M84" s="1344"/>
      <c r="N84" s="1344"/>
      <c r="O84" s="1344"/>
      <c r="P84" s="1344"/>
      <c r="Q84" s="1344"/>
    </row>
    <row r="85" spans="1:18">
      <c r="A85" s="1344" t="s">
        <v>374</v>
      </c>
      <c r="B85" s="1344"/>
      <c r="C85" s="1344"/>
      <c r="D85" s="1344"/>
      <c r="E85" s="1344"/>
      <c r="F85" s="1344"/>
      <c r="G85" s="1344"/>
      <c r="H85" s="1344"/>
      <c r="I85" s="1344"/>
      <c r="J85" s="1344"/>
      <c r="K85" s="1344"/>
      <c r="L85" s="1344"/>
      <c r="M85" s="1344"/>
      <c r="N85" s="1344"/>
      <c r="O85" s="1344"/>
      <c r="P85" s="1344"/>
      <c r="Q85" s="1344"/>
    </row>
    <row r="89" spans="1:18" ht="15">
      <c r="A89" s="1941" t="s">
        <v>427</v>
      </c>
      <c r="B89" s="1941"/>
      <c r="C89" s="1941"/>
      <c r="D89" s="1941"/>
      <c r="E89" s="1941"/>
      <c r="F89" s="1941"/>
      <c r="G89" s="1941"/>
      <c r="H89" s="1941"/>
      <c r="I89" s="1941"/>
      <c r="J89" s="1941"/>
      <c r="K89" s="1941"/>
      <c r="L89" s="1941"/>
      <c r="M89" s="1941"/>
      <c r="N89" s="1941"/>
      <c r="O89" s="1941"/>
      <c r="P89" s="1941"/>
      <c r="Q89" s="1941"/>
      <c r="R89" s="1941"/>
    </row>
    <row r="90" spans="1:18">
      <c r="A90" s="1355"/>
      <c r="B90" s="1356"/>
      <c r="C90" s="1357"/>
      <c r="D90" s="1358"/>
      <c r="E90" s="1359"/>
      <c r="F90" s="1355"/>
      <c r="G90" s="1359"/>
      <c r="H90" s="1360"/>
      <c r="I90" s="1359"/>
      <c r="J90" s="1361"/>
      <c r="K90" s="1359"/>
      <c r="L90" s="1355"/>
      <c r="M90" s="1359"/>
      <c r="N90" s="1355"/>
      <c r="O90" s="1359"/>
      <c r="P90" s="1355"/>
      <c r="Q90" s="1355"/>
      <c r="R90" s="1347"/>
    </row>
    <row r="91" spans="1:18">
      <c r="A91" s="1362"/>
      <c r="B91" s="1363"/>
      <c r="C91" s="1364"/>
      <c r="D91" s="1363"/>
      <c r="E91" s="1364"/>
      <c r="F91" s="1363"/>
      <c r="G91" s="1364"/>
      <c r="H91" s="1363"/>
      <c r="I91" s="1364"/>
      <c r="J91" s="1363"/>
      <c r="K91" s="1364"/>
      <c r="L91" s="1363"/>
      <c r="M91" s="1364"/>
      <c r="N91" s="1363"/>
      <c r="O91" s="1364"/>
      <c r="P91" s="1363"/>
      <c r="Q91" s="1364"/>
      <c r="R91" s="1347"/>
    </row>
    <row r="92" spans="1:18">
      <c r="A92" s="1365"/>
      <c r="B92" s="1347"/>
      <c r="C92" s="1347"/>
      <c r="D92" s="1324"/>
      <c r="E92" s="1324"/>
      <c r="F92" s="1324"/>
      <c r="G92" s="1324"/>
      <c r="H92" s="1347"/>
      <c r="I92" s="1347"/>
      <c r="J92" s="1324"/>
      <c r="K92" s="1324"/>
      <c r="L92" s="1324"/>
      <c r="M92" s="1324"/>
      <c r="N92" s="1324"/>
      <c r="O92" s="1324"/>
      <c r="P92" s="1324"/>
      <c r="Q92" s="1324"/>
      <c r="R92" s="1347"/>
    </row>
    <row r="93" spans="1:18">
      <c r="A93" s="1365"/>
      <c r="B93" s="1347"/>
      <c r="C93" s="1347"/>
      <c r="D93" s="1324"/>
      <c r="E93" s="1324"/>
      <c r="F93" s="1324"/>
      <c r="G93" s="1324"/>
      <c r="H93" s="1347"/>
      <c r="I93" s="1347"/>
      <c r="J93" s="1324"/>
      <c r="K93" s="1324"/>
      <c r="L93" s="1324"/>
      <c r="M93" s="1324"/>
      <c r="N93" s="1324"/>
      <c r="O93" s="1324"/>
      <c r="P93" s="1324"/>
      <c r="Q93" s="1324"/>
      <c r="R93" s="1347"/>
    </row>
    <row r="94" spans="1:18">
      <c r="A94" s="1365"/>
      <c r="B94" s="1347"/>
      <c r="C94" s="1347"/>
      <c r="D94" s="1324"/>
      <c r="E94" s="1324"/>
      <c r="F94" s="1324"/>
      <c r="G94" s="1324"/>
      <c r="H94" s="1347"/>
      <c r="I94" s="1347"/>
      <c r="J94" s="1324"/>
      <c r="K94" s="1324"/>
      <c r="L94" s="1324"/>
      <c r="M94" s="1324"/>
      <c r="N94" s="1324"/>
      <c r="O94" s="1324"/>
      <c r="P94" s="1324"/>
      <c r="Q94" s="1324"/>
      <c r="R94" s="1347"/>
    </row>
    <row r="95" spans="1:18">
      <c r="A95" s="1365"/>
      <c r="B95" s="1347"/>
      <c r="C95" s="1347"/>
      <c r="D95" s="1324"/>
      <c r="E95" s="1324"/>
      <c r="F95" s="1324"/>
      <c r="G95" s="1324"/>
      <c r="H95" s="1347"/>
      <c r="I95" s="1347"/>
      <c r="J95" s="1324"/>
      <c r="K95" s="1324"/>
      <c r="L95" s="1324"/>
      <c r="M95" s="1324"/>
      <c r="N95" s="1324"/>
      <c r="O95" s="1324"/>
      <c r="P95" s="1324"/>
      <c r="Q95" s="1324"/>
      <c r="R95" s="1347"/>
    </row>
    <row r="96" spans="1:18">
      <c r="A96" s="1365"/>
      <c r="B96" s="1347"/>
      <c r="C96" s="1347"/>
      <c r="D96" s="1324"/>
      <c r="E96" s="1324"/>
      <c r="F96" s="1324"/>
      <c r="G96" s="1324"/>
      <c r="H96" s="1347"/>
      <c r="I96" s="1347"/>
      <c r="J96" s="1324"/>
      <c r="K96" s="1324"/>
      <c r="L96" s="1324"/>
      <c r="M96" s="1324"/>
      <c r="N96" s="1324"/>
      <c r="O96" s="1324"/>
      <c r="P96" s="1324"/>
      <c r="Q96" s="1324"/>
      <c r="R96" s="1347"/>
    </row>
    <row r="97" spans="1:18">
      <c r="A97" s="1365"/>
      <c r="B97" s="1347"/>
      <c r="C97" s="1347"/>
      <c r="D97" s="1324"/>
      <c r="E97" s="1324"/>
      <c r="F97" s="1324"/>
      <c r="G97" s="1324"/>
      <c r="H97" s="1347"/>
      <c r="I97" s="1347"/>
      <c r="J97" s="1324"/>
      <c r="K97" s="1324"/>
      <c r="L97" s="1324"/>
      <c r="M97" s="1324"/>
      <c r="N97" s="1324"/>
      <c r="O97" s="1324"/>
      <c r="P97" s="1324"/>
      <c r="Q97" s="1324"/>
      <c r="R97" s="1347"/>
    </row>
    <row r="98" spans="1:18">
      <c r="A98" s="1365"/>
      <c r="B98" s="1347"/>
      <c r="C98" s="1347"/>
      <c r="D98" s="1324"/>
      <c r="E98" s="1324"/>
      <c r="F98" s="1324"/>
      <c r="G98" s="1324"/>
      <c r="H98" s="1347"/>
      <c r="I98" s="1347"/>
      <c r="J98" s="1324"/>
      <c r="K98" s="1324"/>
      <c r="L98" s="1324"/>
      <c r="M98" s="1324"/>
      <c r="N98" s="1324"/>
      <c r="O98" s="1324"/>
      <c r="P98" s="1324"/>
      <c r="Q98" s="1324"/>
      <c r="R98" s="1347"/>
    </row>
    <row r="99" spans="1:18">
      <c r="A99" s="1365"/>
      <c r="B99" s="1347"/>
      <c r="C99" s="1347"/>
      <c r="D99" s="1324"/>
      <c r="E99" s="1324"/>
      <c r="F99" s="1324"/>
      <c r="G99" s="1324"/>
      <c r="H99" s="1347"/>
      <c r="I99" s="1347"/>
      <c r="J99" s="1324"/>
      <c r="K99" s="1324"/>
      <c r="L99" s="1324"/>
      <c r="M99" s="1324"/>
      <c r="N99" s="1324"/>
      <c r="O99" s="1324"/>
      <c r="P99" s="1324"/>
      <c r="Q99" s="1324"/>
      <c r="R99" s="1347"/>
    </row>
    <row r="100" spans="1:18">
      <c r="A100" s="1365"/>
      <c r="B100" s="1347"/>
      <c r="C100" s="1347"/>
      <c r="D100" s="1324"/>
      <c r="E100" s="1324"/>
      <c r="F100" s="1324"/>
      <c r="G100" s="1324"/>
      <c r="H100" s="1347"/>
      <c r="I100" s="1347"/>
      <c r="J100" s="1324"/>
      <c r="K100" s="1324"/>
      <c r="L100" s="1324"/>
      <c r="M100" s="1324"/>
      <c r="N100" s="1324"/>
      <c r="O100" s="1324"/>
      <c r="P100" s="1324"/>
      <c r="Q100" s="1324"/>
      <c r="R100" s="1347"/>
    </row>
    <row r="101" spans="1:18">
      <c r="A101" s="1365"/>
      <c r="B101" s="1347"/>
      <c r="C101" s="1347"/>
      <c r="D101" s="1324"/>
      <c r="E101" s="1324"/>
      <c r="F101" s="1324"/>
      <c r="G101" s="1324"/>
      <c r="H101" s="1347"/>
      <c r="I101" s="1347"/>
      <c r="J101" s="1324"/>
      <c r="K101" s="1324"/>
      <c r="L101" s="1324"/>
      <c r="M101" s="1324"/>
      <c r="N101" s="1324"/>
      <c r="O101" s="1324"/>
      <c r="P101" s="1324"/>
      <c r="Q101" s="1324"/>
      <c r="R101" s="1347"/>
    </row>
    <row r="102" spans="1:18">
      <c r="A102" s="1365"/>
      <c r="B102" s="1347"/>
      <c r="C102" s="1347"/>
      <c r="D102" s="1324"/>
      <c r="E102" s="1324"/>
      <c r="F102" s="1324"/>
      <c r="G102" s="1324"/>
      <c r="H102" s="1347"/>
      <c r="I102" s="1347"/>
      <c r="J102" s="1324"/>
      <c r="K102" s="1324"/>
      <c r="L102" s="1324"/>
      <c r="M102" s="1324"/>
      <c r="N102" s="1324"/>
      <c r="O102" s="1324"/>
      <c r="P102" s="1324"/>
      <c r="Q102" s="1324"/>
      <c r="R102" s="1347"/>
    </row>
    <row r="103" spans="1:18">
      <c r="A103" s="1365"/>
      <c r="B103" s="1347"/>
      <c r="C103" s="1347"/>
      <c r="D103" s="1324"/>
      <c r="E103" s="1324"/>
      <c r="F103" s="1324"/>
      <c r="G103" s="1324"/>
      <c r="H103" s="1347"/>
      <c r="I103" s="1347"/>
      <c r="J103" s="1324"/>
      <c r="K103" s="1324"/>
      <c r="L103" s="1324"/>
      <c r="M103" s="1324"/>
      <c r="N103" s="1324"/>
      <c r="O103" s="1324"/>
      <c r="P103" s="1324"/>
      <c r="Q103" s="1324"/>
      <c r="R103" s="1347"/>
    </row>
    <row r="104" spans="1:18">
      <c r="A104" s="1365"/>
      <c r="B104" s="1347"/>
      <c r="C104" s="1347"/>
      <c r="D104" s="1324"/>
      <c r="E104" s="1324"/>
      <c r="F104" s="1324"/>
      <c r="G104" s="1324"/>
      <c r="H104" s="1347"/>
      <c r="I104" s="1347"/>
      <c r="J104" s="1324"/>
      <c r="K104" s="1324"/>
      <c r="L104" s="1324"/>
      <c r="M104" s="1324"/>
      <c r="N104" s="1324"/>
      <c r="O104" s="1324"/>
      <c r="P104" s="1324"/>
      <c r="Q104" s="1324"/>
      <c r="R104" s="1347"/>
    </row>
    <row r="105" spans="1:18">
      <c r="A105" s="1365"/>
      <c r="B105" s="1347"/>
      <c r="C105" s="1347"/>
      <c r="D105" s="1324"/>
      <c r="E105" s="1324"/>
      <c r="F105" s="1324"/>
      <c r="G105" s="1324"/>
      <c r="H105" s="1347"/>
      <c r="I105" s="1347"/>
      <c r="J105" s="1324"/>
      <c r="K105" s="1324"/>
      <c r="L105" s="1324"/>
      <c r="M105" s="1324"/>
      <c r="N105" s="1324"/>
      <c r="O105" s="1324"/>
      <c r="P105" s="1324"/>
      <c r="Q105" s="1324"/>
      <c r="R105" s="1347"/>
    </row>
    <row r="106" spans="1:18">
      <c r="A106" s="1365"/>
      <c r="B106" s="1347"/>
      <c r="C106" s="1347"/>
      <c r="D106" s="1324"/>
      <c r="E106" s="1324"/>
      <c r="F106" s="1324"/>
      <c r="G106" s="1324"/>
      <c r="H106" s="1347"/>
      <c r="I106" s="1347"/>
      <c r="J106" s="1324"/>
      <c r="K106" s="1324"/>
      <c r="L106" s="1324"/>
      <c r="M106" s="1324"/>
      <c r="N106" s="1324"/>
      <c r="O106" s="1324"/>
      <c r="P106" s="1324"/>
      <c r="Q106" s="1324"/>
      <c r="R106" s="1347"/>
    </row>
    <row r="107" spans="1:18">
      <c r="A107" s="1365"/>
      <c r="B107" s="1324"/>
      <c r="C107" s="1324"/>
      <c r="D107" s="1324"/>
      <c r="E107" s="1324"/>
      <c r="F107" s="1324"/>
      <c r="G107" s="1324"/>
      <c r="H107" s="1324"/>
      <c r="I107" s="1324"/>
      <c r="J107" s="1324"/>
      <c r="K107" s="1324"/>
      <c r="L107" s="1324"/>
      <c r="M107" s="1324"/>
      <c r="N107" s="1324"/>
      <c r="O107" s="1324"/>
      <c r="P107" s="1324"/>
      <c r="Q107" s="1324"/>
      <c r="R107" s="1347"/>
    </row>
    <row r="108" spans="1:18">
      <c r="A108" s="1365"/>
      <c r="B108" s="1324"/>
      <c r="C108" s="1324"/>
      <c r="D108" s="1324"/>
      <c r="E108" s="1324"/>
      <c r="F108" s="1324"/>
      <c r="G108" s="1324"/>
      <c r="H108" s="1324"/>
      <c r="I108" s="1324"/>
      <c r="J108" s="1324"/>
      <c r="K108" s="1324"/>
      <c r="L108" s="1324"/>
      <c r="M108" s="1324"/>
      <c r="N108" s="1324"/>
      <c r="O108" s="1324"/>
      <c r="P108" s="1324"/>
      <c r="Q108" s="1324"/>
      <c r="R108" s="1347"/>
    </row>
    <row r="109" spans="1:18" ht="15">
      <c r="A109" s="1941" t="s">
        <v>426</v>
      </c>
      <c r="B109" s="1941"/>
      <c r="C109" s="1941"/>
      <c r="D109" s="1941"/>
      <c r="E109" s="1941"/>
      <c r="F109" s="1941"/>
      <c r="G109" s="1941"/>
      <c r="H109" s="1941"/>
      <c r="I109" s="1941"/>
      <c r="J109" s="1941"/>
      <c r="K109" s="1941"/>
      <c r="L109" s="1941"/>
      <c r="M109" s="1941"/>
      <c r="N109" s="1941"/>
      <c r="O109" s="1941"/>
      <c r="P109" s="1941"/>
      <c r="Q109" s="1941"/>
      <c r="R109" s="1941"/>
    </row>
    <row r="110" spans="1:18">
      <c r="A110" s="1365"/>
      <c r="B110" s="1324"/>
      <c r="C110" s="1324"/>
      <c r="D110" s="1324"/>
      <c r="E110" s="1324"/>
      <c r="F110" s="1324"/>
      <c r="G110" s="1324"/>
      <c r="H110" s="1324"/>
      <c r="I110" s="1324"/>
      <c r="J110" s="1324"/>
      <c r="K110" s="1324"/>
      <c r="L110" s="1324"/>
      <c r="M110" s="1324"/>
      <c r="N110" s="1324"/>
      <c r="O110" s="1324"/>
      <c r="P110" s="1324"/>
      <c r="Q110" s="1324"/>
      <c r="R110" s="1347"/>
    </row>
    <row r="111" spans="1:18">
      <c r="A111" s="1365"/>
      <c r="B111" s="1324"/>
      <c r="C111" s="1324"/>
      <c r="D111" s="1324"/>
      <c r="E111" s="1324"/>
      <c r="F111" s="1324"/>
      <c r="G111" s="1324"/>
      <c r="H111" s="1324"/>
      <c r="I111" s="1324"/>
      <c r="J111" s="1324"/>
      <c r="K111" s="1324"/>
      <c r="L111" s="1324"/>
      <c r="M111" s="1324"/>
      <c r="N111" s="1324"/>
      <c r="O111" s="1324"/>
      <c r="P111" s="1324"/>
      <c r="Q111" s="1324"/>
      <c r="R111" s="1347"/>
    </row>
    <row r="112" spans="1:18">
      <c r="A112" s="1365"/>
      <c r="B112" s="1324"/>
      <c r="C112" s="1324"/>
      <c r="D112" s="1324"/>
      <c r="E112" s="1324"/>
      <c r="F112" s="1324"/>
      <c r="G112" s="1324"/>
      <c r="H112" s="1324"/>
      <c r="I112" s="1324"/>
      <c r="J112" s="1324"/>
      <c r="K112" s="1324"/>
      <c r="L112" s="1324"/>
      <c r="M112" s="1324"/>
      <c r="N112" s="1324"/>
      <c r="O112" s="1324"/>
      <c r="P112" s="1324"/>
      <c r="Q112" s="1324"/>
      <c r="R112" s="1347"/>
    </row>
    <row r="113" spans="1:18">
      <c r="A113" s="1365"/>
      <c r="B113" s="1324"/>
      <c r="C113" s="1324"/>
      <c r="D113" s="1324"/>
      <c r="E113" s="1324"/>
      <c r="F113" s="1324"/>
      <c r="G113" s="1324"/>
      <c r="H113" s="1324"/>
      <c r="I113" s="1324"/>
      <c r="J113" s="1324"/>
      <c r="K113" s="1324"/>
      <c r="L113" s="1324"/>
      <c r="M113" s="1324"/>
      <c r="N113" s="1324"/>
      <c r="O113" s="1324"/>
      <c r="P113" s="1324"/>
      <c r="Q113" s="1324"/>
      <c r="R113" s="1347"/>
    </row>
    <row r="114" spans="1:18">
      <c r="A114" s="1365"/>
      <c r="B114" s="1324"/>
      <c r="C114" s="1324"/>
      <c r="D114" s="1324"/>
      <c r="E114" s="1324"/>
      <c r="F114" s="1324"/>
      <c r="G114" s="1324"/>
      <c r="H114" s="1324"/>
      <c r="I114" s="1324"/>
      <c r="J114" s="1324"/>
      <c r="K114" s="1324"/>
      <c r="L114" s="1324"/>
      <c r="M114" s="1324"/>
      <c r="N114" s="1324"/>
      <c r="O114" s="1324"/>
      <c r="P114" s="1324"/>
      <c r="Q114" s="1324"/>
      <c r="R114" s="1347"/>
    </row>
    <row r="115" spans="1:18">
      <c r="A115" s="1365"/>
      <c r="B115" s="1324"/>
      <c r="C115" s="1324"/>
      <c r="D115" s="1324"/>
      <c r="E115" s="1324"/>
      <c r="F115" s="1324"/>
      <c r="G115" s="1324"/>
      <c r="H115" s="1324"/>
      <c r="I115" s="1324"/>
      <c r="J115" s="1324"/>
      <c r="K115" s="1324"/>
      <c r="L115" s="1324"/>
      <c r="M115" s="1324"/>
      <c r="N115" s="1324"/>
      <c r="O115" s="1324"/>
      <c r="P115" s="1324"/>
      <c r="Q115" s="1324"/>
      <c r="R115" s="1347"/>
    </row>
    <row r="116" spans="1:18">
      <c r="A116" s="1365"/>
      <c r="B116" s="1324"/>
      <c r="C116" s="1324"/>
      <c r="D116" s="1324"/>
      <c r="E116" s="1324"/>
      <c r="F116" s="1324"/>
      <c r="G116" s="1324"/>
      <c r="H116" s="1324"/>
      <c r="I116" s="1324"/>
      <c r="J116" s="1324"/>
      <c r="K116" s="1324"/>
      <c r="L116" s="1324"/>
      <c r="M116" s="1324"/>
      <c r="N116" s="1324"/>
      <c r="O116" s="1324"/>
      <c r="P116" s="1324"/>
      <c r="Q116" s="1324"/>
      <c r="R116" s="1347"/>
    </row>
    <row r="117" spans="1:18">
      <c r="A117" s="1365"/>
      <c r="B117" s="1324"/>
      <c r="C117" s="1324"/>
      <c r="D117" s="1324"/>
      <c r="E117" s="1324"/>
      <c r="F117" s="1324"/>
      <c r="G117" s="1324"/>
      <c r="H117" s="1324"/>
      <c r="I117" s="1324"/>
      <c r="J117" s="1324"/>
      <c r="K117" s="1324"/>
      <c r="L117" s="1324"/>
      <c r="M117" s="1324"/>
      <c r="N117" s="1324"/>
      <c r="O117" s="1324"/>
      <c r="P117" s="1324"/>
      <c r="Q117" s="1324"/>
      <c r="R117" s="1347"/>
    </row>
    <row r="118" spans="1:18">
      <c r="A118" s="1365"/>
      <c r="B118" s="1324"/>
      <c r="C118" s="1324"/>
      <c r="D118" s="1324"/>
      <c r="E118" s="1324"/>
      <c r="F118" s="1324"/>
      <c r="G118" s="1324"/>
      <c r="H118" s="1324"/>
      <c r="I118" s="1324"/>
      <c r="J118" s="1324"/>
      <c r="K118" s="1324"/>
      <c r="L118" s="1324"/>
      <c r="M118" s="1324"/>
      <c r="N118" s="1324"/>
      <c r="O118" s="1324"/>
      <c r="P118" s="1324"/>
      <c r="Q118" s="1324"/>
      <c r="R118" s="1347"/>
    </row>
    <row r="119" spans="1:18">
      <c r="A119" s="1365"/>
      <c r="B119" s="1324"/>
      <c r="C119" s="1324"/>
      <c r="D119" s="1324"/>
      <c r="E119" s="1324"/>
      <c r="F119" s="1324"/>
      <c r="G119" s="1324"/>
      <c r="H119" s="1324"/>
      <c r="I119" s="1324"/>
      <c r="J119" s="1324"/>
      <c r="K119" s="1324"/>
      <c r="L119" s="1324"/>
      <c r="M119" s="1324"/>
      <c r="N119" s="1324"/>
      <c r="O119" s="1324"/>
      <c r="P119" s="1324"/>
      <c r="Q119" s="1324"/>
      <c r="R119" s="1347"/>
    </row>
    <row r="120" spans="1:18">
      <c r="A120" s="1365"/>
      <c r="B120" s="1324"/>
      <c r="C120" s="1324"/>
      <c r="D120" s="1324"/>
      <c r="E120" s="1324"/>
      <c r="F120" s="1324"/>
      <c r="G120" s="1324"/>
      <c r="H120" s="1324"/>
      <c r="I120" s="1324"/>
      <c r="J120" s="1324"/>
      <c r="K120" s="1324"/>
      <c r="L120" s="1324"/>
      <c r="M120" s="1324"/>
      <c r="N120" s="1324"/>
      <c r="O120" s="1324"/>
      <c r="P120" s="1324"/>
      <c r="Q120" s="1324"/>
      <c r="R120" s="1347"/>
    </row>
    <row r="121" spans="1:18">
      <c r="A121" s="1365"/>
      <c r="B121" s="1324"/>
      <c r="C121" s="1324"/>
      <c r="D121" s="1324"/>
      <c r="E121" s="1324"/>
      <c r="F121" s="1324"/>
      <c r="G121" s="1324"/>
      <c r="H121" s="1324"/>
      <c r="I121" s="1324"/>
      <c r="J121" s="1324"/>
      <c r="K121" s="1324"/>
      <c r="L121" s="1324"/>
      <c r="M121" s="1324"/>
      <c r="N121" s="1324"/>
      <c r="O121" s="1324"/>
      <c r="P121" s="1324"/>
      <c r="Q121" s="1324"/>
      <c r="R121" s="1347"/>
    </row>
    <row r="122" spans="1:18">
      <c r="A122" s="1347"/>
      <c r="B122" s="1347"/>
      <c r="C122" s="1347"/>
      <c r="D122" s="1347"/>
      <c r="E122" s="1347"/>
      <c r="F122" s="1347"/>
      <c r="G122" s="1347"/>
      <c r="H122" s="1347"/>
      <c r="I122" s="1347"/>
      <c r="J122" s="1347"/>
      <c r="K122" s="1347"/>
      <c r="L122" s="1347"/>
      <c r="M122" s="1347"/>
      <c r="N122" s="1347"/>
      <c r="O122" s="1347"/>
      <c r="P122" s="1347"/>
      <c r="Q122" s="1347"/>
      <c r="R122" s="1347"/>
    </row>
    <row r="123" spans="1:18">
      <c r="A123" s="1347"/>
      <c r="B123" s="1347"/>
      <c r="C123" s="1347"/>
      <c r="D123" s="1347"/>
      <c r="E123" s="1347"/>
      <c r="F123" s="1347"/>
      <c r="G123" s="1347"/>
      <c r="H123" s="1347"/>
      <c r="I123" s="1347"/>
      <c r="J123" s="1347"/>
      <c r="K123" s="1347"/>
      <c r="L123" s="1347"/>
      <c r="M123" s="1347"/>
      <c r="N123" s="1347"/>
      <c r="O123" s="1347"/>
      <c r="P123" s="1347"/>
      <c r="Q123" s="1347"/>
      <c r="R123" s="1347"/>
    </row>
    <row r="124" spans="1:18">
      <c r="A124" s="1347"/>
      <c r="B124" s="1347"/>
      <c r="C124" s="1347"/>
      <c r="D124" s="1347"/>
      <c r="E124" s="1347"/>
      <c r="F124" s="1347"/>
      <c r="G124" s="1347"/>
      <c r="H124" s="1347"/>
      <c r="I124" s="1347"/>
      <c r="J124" s="1347"/>
      <c r="K124" s="1347"/>
      <c r="L124" s="1347"/>
      <c r="M124" s="1347"/>
      <c r="N124" s="1347"/>
      <c r="O124" s="1347"/>
      <c r="P124" s="1347"/>
      <c r="Q124" s="1347"/>
      <c r="R124" s="1347"/>
    </row>
    <row r="125" spans="1:18">
      <c r="A125" s="1347"/>
      <c r="B125" s="1347"/>
      <c r="C125" s="1347"/>
      <c r="D125" s="1347"/>
      <c r="E125" s="1347"/>
      <c r="F125" s="1347"/>
      <c r="G125" s="1347"/>
      <c r="H125" s="1347"/>
      <c r="I125" s="1347"/>
      <c r="J125" s="1347"/>
      <c r="K125" s="1347"/>
      <c r="L125" s="1347"/>
      <c r="M125" s="1347"/>
      <c r="N125" s="1347"/>
      <c r="O125" s="1347"/>
      <c r="P125" s="1347"/>
      <c r="Q125" s="1347"/>
      <c r="R125" s="1347"/>
    </row>
    <row r="126" spans="1:18">
      <c r="A126" s="1347"/>
      <c r="B126" s="1347"/>
      <c r="C126" s="1347"/>
      <c r="D126" s="1347"/>
      <c r="E126" s="1347"/>
      <c r="F126" s="1347"/>
      <c r="G126" s="1347"/>
      <c r="H126" s="1347"/>
      <c r="I126" s="1347"/>
      <c r="J126" s="1347"/>
      <c r="K126" s="1347"/>
      <c r="L126" s="1347"/>
      <c r="M126" s="1347"/>
      <c r="N126" s="1347"/>
      <c r="O126" s="1347"/>
      <c r="P126" s="1347"/>
      <c r="Q126" s="1347"/>
      <c r="R126" s="1347"/>
    </row>
    <row r="127" spans="1:18">
      <c r="A127" s="1347"/>
      <c r="B127" s="1347"/>
      <c r="C127" s="1347"/>
      <c r="D127" s="1347"/>
      <c r="E127" s="1347"/>
      <c r="F127" s="1347"/>
      <c r="G127" s="1347"/>
      <c r="H127" s="1347"/>
      <c r="I127" s="1347"/>
      <c r="J127" s="1347"/>
      <c r="K127" s="1347"/>
      <c r="L127" s="1347"/>
      <c r="M127" s="1347"/>
      <c r="N127" s="1347"/>
      <c r="O127" s="1347"/>
      <c r="P127" s="1347"/>
      <c r="Q127" s="1347"/>
      <c r="R127" s="1347"/>
    </row>
    <row r="128" spans="1:18">
      <c r="A128" s="1347"/>
      <c r="B128" s="1347"/>
      <c r="C128" s="1347"/>
      <c r="D128" s="1347"/>
      <c r="E128" s="1347"/>
      <c r="F128" s="1347"/>
      <c r="G128" s="1347"/>
      <c r="H128" s="1347"/>
      <c r="I128" s="1347"/>
      <c r="J128" s="1347"/>
      <c r="K128" s="1347"/>
      <c r="L128" s="1347"/>
      <c r="M128" s="1347"/>
      <c r="N128" s="1347"/>
      <c r="O128" s="1347"/>
      <c r="P128" s="1347"/>
      <c r="Q128" s="1347"/>
      <c r="R128" s="1347"/>
    </row>
    <row r="129" spans="1:18">
      <c r="A129" s="1329"/>
      <c r="B129" s="1329"/>
      <c r="C129" s="1329"/>
      <c r="D129" s="1329"/>
      <c r="E129" s="1329"/>
      <c r="F129" s="1329"/>
      <c r="G129" s="1329"/>
      <c r="H129" s="1329"/>
      <c r="I129" s="1329"/>
      <c r="J129" s="1329"/>
      <c r="K129" s="1329"/>
      <c r="L129" s="1329"/>
      <c r="M129" s="1329"/>
      <c r="N129" s="1329"/>
      <c r="O129" s="1329"/>
      <c r="P129" s="1329"/>
      <c r="Q129" s="1329"/>
      <c r="R129" s="1329"/>
    </row>
  </sheetData>
  <mergeCells count="21">
    <mergeCell ref="A89:R89"/>
    <mergeCell ref="A109:R109"/>
    <mergeCell ref="B4:C4"/>
    <mergeCell ref="D4:E4"/>
    <mergeCell ref="F4:G4"/>
    <mergeCell ref="H4:I4"/>
    <mergeCell ref="J4:K4"/>
    <mergeCell ref="L4:M4"/>
    <mergeCell ref="N4:O4"/>
    <mergeCell ref="P4:Q4"/>
    <mergeCell ref="B48:C48"/>
    <mergeCell ref="D48:E48"/>
    <mergeCell ref="F48:G48"/>
    <mergeCell ref="H48:I48"/>
    <mergeCell ref="J48:K48"/>
    <mergeCell ref="L48:M48"/>
    <mergeCell ref="A47:Q47"/>
    <mergeCell ref="A3:Q3"/>
    <mergeCell ref="A1:Q1"/>
    <mergeCell ref="N48:O48"/>
    <mergeCell ref="P48:Q48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List57"/>
  <dimension ref="A1:AE39"/>
  <sheetViews>
    <sheetView showGridLines="0" zoomScaleNormal="100" zoomScaleSheetLayoutView="100" workbookViewId="0">
      <selection sqref="A1:AE1"/>
    </sheetView>
  </sheetViews>
  <sheetFormatPr defaultColWidth="9.140625" defaultRowHeight="12.75"/>
  <cols>
    <col min="1" max="1" width="8.7109375" style="517" customWidth="1"/>
    <col min="2" max="31" width="4.28515625" style="517" customWidth="1"/>
    <col min="32" max="16384" width="9.140625" style="517"/>
  </cols>
  <sheetData>
    <row r="1" spans="1:31" ht="18" customHeight="1">
      <c r="A1" s="1590" t="s">
        <v>476</v>
      </c>
      <c r="B1" s="1590"/>
      <c r="C1" s="1590"/>
      <c r="D1" s="1590"/>
      <c r="E1" s="1590"/>
      <c r="F1" s="1590"/>
      <c r="G1" s="1590"/>
      <c r="H1" s="1590"/>
      <c r="I1" s="1590"/>
      <c r="J1" s="1590"/>
      <c r="K1" s="1590"/>
      <c r="L1" s="1590"/>
      <c r="M1" s="1590"/>
      <c r="N1" s="1590"/>
      <c r="O1" s="1590"/>
      <c r="P1" s="1590"/>
      <c r="Q1" s="1590"/>
      <c r="R1" s="1590"/>
      <c r="S1" s="1590"/>
      <c r="T1" s="1590"/>
      <c r="U1" s="1590"/>
      <c r="V1" s="1590"/>
      <c r="W1" s="1590"/>
      <c r="X1" s="1590"/>
      <c r="Y1" s="1590"/>
      <c r="Z1" s="1590"/>
      <c r="AA1" s="1590"/>
      <c r="AB1" s="1590"/>
      <c r="AC1" s="1590"/>
      <c r="AD1" s="1590"/>
      <c r="AE1" s="1590"/>
    </row>
    <row r="2" spans="1:31" ht="5.0999999999999996" customHeight="1">
      <c r="A2" s="1410"/>
      <c r="B2" s="1942"/>
      <c r="C2" s="1942"/>
      <c r="D2" s="1942"/>
      <c r="E2" s="1942"/>
      <c r="F2" s="1942"/>
      <c r="G2" s="1942"/>
      <c r="H2" s="1942"/>
      <c r="I2" s="1942"/>
      <c r="J2" s="1942"/>
      <c r="K2" s="1942"/>
      <c r="L2" s="1942"/>
      <c r="M2" s="1942"/>
      <c r="N2" s="1942"/>
      <c r="O2" s="1942"/>
      <c r="P2" s="1942"/>
      <c r="Q2" s="1942"/>
      <c r="R2" s="1942"/>
      <c r="S2" s="1942"/>
      <c r="T2" s="1942"/>
      <c r="U2" s="1942"/>
      <c r="V2" s="1942"/>
      <c r="W2" s="1942"/>
      <c r="X2" s="1942"/>
      <c r="Y2" s="1942"/>
      <c r="Z2" s="1942"/>
      <c r="AA2" s="1942"/>
      <c r="AB2" s="1942"/>
      <c r="AC2" s="1942"/>
      <c r="AD2" s="1942"/>
      <c r="AE2" s="1942"/>
    </row>
    <row r="3" spans="1:31" s="1396" customFormat="1" ht="15" customHeight="1">
      <c r="A3" s="1611" t="s">
        <v>539</v>
      </c>
      <c r="B3" s="1612"/>
      <c r="C3" s="1612"/>
      <c r="D3" s="1612"/>
      <c r="E3" s="1612"/>
      <c r="F3" s="1612"/>
      <c r="G3" s="1612"/>
      <c r="H3" s="1612"/>
      <c r="I3" s="1612"/>
      <c r="J3" s="1612"/>
      <c r="K3" s="1612"/>
      <c r="L3" s="1612"/>
      <c r="M3" s="1612"/>
      <c r="N3" s="1612"/>
      <c r="O3" s="1612"/>
      <c r="P3" s="1612"/>
      <c r="Q3" s="1612"/>
      <c r="R3" s="1612"/>
      <c r="S3" s="1612"/>
      <c r="T3" s="1612"/>
      <c r="U3" s="1612"/>
      <c r="V3" s="1612"/>
      <c r="W3" s="1612"/>
      <c r="X3" s="1612"/>
      <c r="Y3" s="1612"/>
      <c r="Z3" s="1612"/>
      <c r="AA3" s="1612"/>
      <c r="AB3" s="1612"/>
      <c r="AC3" s="1612"/>
      <c r="AD3" s="1612"/>
      <c r="AE3" s="1613"/>
    </row>
    <row r="4" spans="1:31" s="1396" customFormat="1" ht="12" customHeight="1">
      <c r="A4" s="56" t="s">
        <v>57</v>
      </c>
      <c r="B4" s="306">
        <v>1991</v>
      </c>
      <c r="C4" s="307">
        <v>1992</v>
      </c>
      <c r="D4" s="307">
        <v>1993</v>
      </c>
      <c r="E4" s="307">
        <v>1994</v>
      </c>
      <c r="F4" s="308">
        <v>1995</v>
      </c>
      <c r="G4" s="306">
        <v>1996</v>
      </c>
      <c r="H4" s="307">
        <v>1997</v>
      </c>
      <c r="I4" s="307">
        <v>1998</v>
      </c>
      <c r="J4" s="307">
        <v>1999</v>
      </c>
      <c r="K4" s="308">
        <v>2000</v>
      </c>
      <c r="L4" s="306">
        <v>2001</v>
      </c>
      <c r="M4" s="307">
        <v>2002</v>
      </c>
      <c r="N4" s="307">
        <v>2003</v>
      </c>
      <c r="O4" s="307">
        <v>2004</v>
      </c>
      <c r="P4" s="308">
        <v>2005</v>
      </c>
      <c r="Q4" s="306">
        <v>2006</v>
      </c>
      <c r="R4" s="307">
        <v>2007</v>
      </c>
      <c r="S4" s="307">
        <v>2008</v>
      </c>
      <c r="T4" s="307">
        <v>2009</v>
      </c>
      <c r="U4" s="308">
        <v>2010</v>
      </c>
      <c r="V4" s="306">
        <v>2011</v>
      </c>
      <c r="W4" s="307">
        <v>2012</v>
      </c>
      <c r="X4" s="307">
        <v>2013</v>
      </c>
      <c r="Y4" s="307">
        <v>2014</v>
      </c>
      <c r="Z4" s="308">
        <v>2015</v>
      </c>
      <c r="AA4" s="306">
        <v>2016</v>
      </c>
      <c r="AB4" s="307">
        <v>2017</v>
      </c>
      <c r="AC4" s="307">
        <v>2018</v>
      </c>
      <c r="AD4" s="307">
        <v>2019</v>
      </c>
      <c r="AE4" s="308">
        <v>2020</v>
      </c>
    </row>
    <row r="5" spans="1:31" s="1396" customFormat="1" ht="12" customHeight="1">
      <c r="A5" s="462" t="s">
        <v>26</v>
      </c>
      <c r="B5" s="1394">
        <v>-0.1</v>
      </c>
      <c r="C5" s="1394">
        <v>0.1</v>
      </c>
      <c r="D5" s="1394">
        <v>0.1</v>
      </c>
      <c r="E5" s="1394">
        <v>2.1</v>
      </c>
      <c r="F5" s="1395">
        <v>-1.6</v>
      </c>
      <c r="G5" s="1394">
        <v>-4.5</v>
      </c>
      <c r="H5" s="1394">
        <v>-4.5</v>
      </c>
      <c r="I5" s="1394">
        <v>0.4</v>
      </c>
      <c r="J5" s="1394">
        <v>-0.2</v>
      </c>
      <c r="K5" s="1395">
        <v>-2.1</v>
      </c>
      <c r="L5" s="1394">
        <v>-1.3</v>
      </c>
      <c r="M5" s="1394">
        <v>-1.1000000000000001</v>
      </c>
      <c r="N5" s="1394">
        <v>-2.2000000000000002</v>
      </c>
      <c r="O5" s="1394">
        <v>-3.7064516129032259</v>
      </c>
      <c r="P5" s="1395">
        <v>0</v>
      </c>
      <c r="Q5" s="1394">
        <v>-6</v>
      </c>
      <c r="R5" s="1394">
        <v>3.56</v>
      </c>
      <c r="S5" s="1394">
        <v>1.73</v>
      </c>
      <c r="T5" s="1394">
        <v>-3.7</v>
      </c>
      <c r="U5" s="1395">
        <v>-4.7387096774193553</v>
      </c>
      <c r="V5" s="1394">
        <v>-0.92580645161290309</v>
      </c>
      <c r="W5" s="1394">
        <v>0.10645161290322548</v>
      </c>
      <c r="X5" s="1394">
        <v>-1.6225806451612901</v>
      </c>
      <c r="Y5" s="1394">
        <v>0.73225806451612896</v>
      </c>
      <c r="Z5" s="1395">
        <v>1.2161290322580647</v>
      </c>
      <c r="AA5" s="1394">
        <v>-1.1806451612903228</v>
      </c>
      <c r="AB5" s="1394">
        <v>-5.5709677419354851</v>
      </c>
      <c r="AC5" s="1394">
        <v>2.0096774193548383</v>
      </c>
      <c r="AD5" s="1394">
        <v>-1.5193548387096771</v>
      </c>
      <c r="AE5" s="1395">
        <v>0.39032258064516134</v>
      </c>
    </row>
    <row r="6" spans="1:31" s="1396" customFormat="1" ht="12" customHeight="1">
      <c r="A6" s="498" t="s">
        <v>27</v>
      </c>
      <c r="B6" s="1394">
        <v>-4.3</v>
      </c>
      <c r="C6" s="1394">
        <v>1.7</v>
      </c>
      <c r="D6" s="1394">
        <v>-2.8</v>
      </c>
      <c r="E6" s="1394">
        <v>-0.8</v>
      </c>
      <c r="F6" s="1397">
        <v>3.5</v>
      </c>
      <c r="G6" s="1394">
        <v>-4.5</v>
      </c>
      <c r="H6" s="1394">
        <v>1.7</v>
      </c>
      <c r="I6" s="1394">
        <v>2.9</v>
      </c>
      <c r="J6" s="1394">
        <v>-1.3</v>
      </c>
      <c r="K6" s="1397">
        <v>2.4</v>
      </c>
      <c r="L6" s="1394">
        <v>0.5</v>
      </c>
      <c r="M6" s="1394">
        <v>3.7</v>
      </c>
      <c r="N6" s="1394">
        <v>-4.0999999999999996</v>
      </c>
      <c r="O6" s="1394">
        <v>0.8</v>
      </c>
      <c r="P6" s="1398">
        <v>-3.3</v>
      </c>
      <c r="Q6" s="1394">
        <v>-2.7</v>
      </c>
      <c r="R6" s="1399">
        <v>3.2</v>
      </c>
      <c r="S6" s="1394">
        <v>2.61</v>
      </c>
      <c r="T6" s="1394">
        <v>-0.6</v>
      </c>
      <c r="U6" s="1397">
        <v>-1.4285714285714284</v>
      </c>
      <c r="V6" s="1394">
        <v>-1.6928571428571426</v>
      </c>
      <c r="W6" s="1394">
        <v>-4.9448275862068956</v>
      </c>
      <c r="X6" s="1394">
        <v>-0.96071428571428574</v>
      </c>
      <c r="Y6" s="1394">
        <v>2.2928571428571431</v>
      </c>
      <c r="Z6" s="1397">
        <v>0.22142857142857128</v>
      </c>
      <c r="AA6" s="1394">
        <v>3.5607142857142859</v>
      </c>
      <c r="AB6" s="1394">
        <v>1.1749999999999996</v>
      </c>
      <c r="AC6" s="1394">
        <v>-3.2785714285714285</v>
      </c>
      <c r="AD6" s="1394">
        <v>1.8321428571428571</v>
      </c>
      <c r="AE6" s="1397">
        <v>3.9928571428571429</v>
      </c>
    </row>
    <row r="7" spans="1:31" s="1396" customFormat="1" ht="12" customHeight="1">
      <c r="A7" s="473" t="s">
        <v>28</v>
      </c>
      <c r="B7" s="1400">
        <v>5.3</v>
      </c>
      <c r="C7" s="1401">
        <v>3.7</v>
      </c>
      <c r="D7" s="1401">
        <v>2.1</v>
      </c>
      <c r="E7" s="1401">
        <v>5.9</v>
      </c>
      <c r="F7" s="1402">
        <v>2.5</v>
      </c>
      <c r="G7" s="1400">
        <v>-0.6</v>
      </c>
      <c r="H7" s="1401">
        <v>3.9</v>
      </c>
      <c r="I7" s="1401">
        <v>3</v>
      </c>
      <c r="J7" s="1401">
        <v>4.7</v>
      </c>
      <c r="K7" s="1402">
        <v>3.9</v>
      </c>
      <c r="L7" s="1400">
        <v>3.8</v>
      </c>
      <c r="M7" s="1401">
        <v>4.5</v>
      </c>
      <c r="N7" s="1401">
        <v>3.7</v>
      </c>
      <c r="O7" s="1401">
        <v>2.8</v>
      </c>
      <c r="P7" s="1403">
        <v>1.2</v>
      </c>
      <c r="Q7" s="1400">
        <v>0.4</v>
      </c>
      <c r="R7" s="1401">
        <v>5.5</v>
      </c>
      <c r="S7" s="1401">
        <v>3.41</v>
      </c>
      <c r="T7" s="1401">
        <v>3.6</v>
      </c>
      <c r="U7" s="1402">
        <v>3.148387096774194</v>
      </c>
      <c r="V7" s="1400">
        <v>4.1387096774193548</v>
      </c>
      <c r="W7" s="1401">
        <v>5.3806451612903237</v>
      </c>
      <c r="X7" s="1401">
        <v>-0.14838709677419354</v>
      </c>
      <c r="Y7" s="1401">
        <v>6.4774193548387089</v>
      </c>
      <c r="Z7" s="1402">
        <v>4.3258064516129036</v>
      </c>
      <c r="AA7" s="1400">
        <v>3.7806451612903227</v>
      </c>
      <c r="AB7" s="1401">
        <v>6.1225806451612916</v>
      </c>
      <c r="AC7" s="1401">
        <v>1.0000000000000002</v>
      </c>
      <c r="AD7" s="1401">
        <v>5.8225806451612891</v>
      </c>
      <c r="AE7" s="1402">
        <v>4.1483870967741927</v>
      </c>
    </row>
    <row r="8" spans="1:31" s="1396" customFormat="1" ht="12" customHeight="1">
      <c r="A8" s="462" t="s">
        <v>29</v>
      </c>
      <c r="B8" s="1394">
        <v>6.9</v>
      </c>
      <c r="C8" s="1394">
        <v>7.9</v>
      </c>
      <c r="D8" s="1394">
        <v>9.5</v>
      </c>
      <c r="E8" s="1394">
        <v>8.1</v>
      </c>
      <c r="F8" s="1395">
        <v>8.5</v>
      </c>
      <c r="G8" s="1394">
        <v>7.9</v>
      </c>
      <c r="H8" s="1394">
        <v>5.2</v>
      </c>
      <c r="I8" s="1394">
        <v>9.6999999999999993</v>
      </c>
      <c r="J8" s="1394">
        <v>9</v>
      </c>
      <c r="K8" s="1395">
        <v>11.3</v>
      </c>
      <c r="L8" s="1394">
        <v>7.2</v>
      </c>
      <c r="M8" s="1394">
        <v>7.9</v>
      </c>
      <c r="N8" s="1394">
        <v>7.6</v>
      </c>
      <c r="O8" s="1394">
        <v>9.1</v>
      </c>
      <c r="P8" s="1404">
        <v>9.3000000000000007</v>
      </c>
      <c r="Q8" s="1394">
        <v>8.6</v>
      </c>
      <c r="R8" s="1394">
        <v>10.6</v>
      </c>
      <c r="S8" s="1394">
        <v>8.3000000000000007</v>
      </c>
      <c r="T8" s="1394">
        <v>12.3</v>
      </c>
      <c r="U8" s="1395">
        <v>8.48</v>
      </c>
      <c r="V8" s="1394">
        <v>10.833333333333334</v>
      </c>
      <c r="W8" s="1394">
        <v>8.8466666666666676</v>
      </c>
      <c r="X8" s="1394">
        <v>8.5966666666666658</v>
      </c>
      <c r="Y8" s="1394">
        <v>10.023333333333333</v>
      </c>
      <c r="Z8" s="1395">
        <v>8.2200000000000006</v>
      </c>
      <c r="AA8" s="1394">
        <v>8.086666666666666</v>
      </c>
      <c r="AB8" s="1394">
        <v>7.1266666666666669</v>
      </c>
      <c r="AC8" s="1394">
        <v>12.98</v>
      </c>
      <c r="AD8" s="1394">
        <v>9.6566666666666681</v>
      </c>
      <c r="AE8" s="1395">
        <v>9.4466666666666654</v>
      </c>
    </row>
    <row r="9" spans="1:31" s="1396" customFormat="1" ht="12" customHeight="1">
      <c r="A9" s="498" t="s">
        <v>30</v>
      </c>
      <c r="B9" s="1394">
        <v>9.5</v>
      </c>
      <c r="C9" s="1394">
        <v>14.2</v>
      </c>
      <c r="D9" s="1394">
        <v>15.5</v>
      </c>
      <c r="E9" s="1394">
        <v>12.9</v>
      </c>
      <c r="F9" s="1397">
        <v>12.6</v>
      </c>
      <c r="G9" s="1394">
        <v>13</v>
      </c>
      <c r="H9" s="1394">
        <v>13.5</v>
      </c>
      <c r="I9" s="1394">
        <v>13.7</v>
      </c>
      <c r="J9" s="1394">
        <v>13.8</v>
      </c>
      <c r="K9" s="1397">
        <v>15.1</v>
      </c>
      <c r="L9" s="1394">
        <v>14.6</v>
      </c>
      <c r="M9" s="1394">
        <v>15.8</v>
      </c>
      <c r="N9" s="1394">
        <v>15.4</v>
      </c>
      <c r="O9" s="1394">
        <v>11.7</v>
      </c>
      <c r="P9" s="1398">
        <v>13.3</v>
      </c>
      <c r="Q9" s="1394">
        <v>13.1</v>
      </c>
      <c r="R9" s="1394">
        <v>14.8</v>
      </c>
      <c r="S9" s="1394">
        <v>13.909677419354837</v>
      </c>
      <c r="T9" s="1394">
        <v>13.6</v>
      </c>
      <c r="U9" s="1397">
        <v>11.9</v>
      </c>
      <c r="V9" s="1394">
        <v>13.670967741935483</v>
      </c>
      <c r="W9" s="1394">
        <v>14.854838709677423</v>
      </c>
      <c r="X9" s="1394">
        <v>12.364516129032262</v>
      </c>
      <c r="Y9" s="1394">
        <v>12.32258064516129</v>
      </c>
      <c r="Z9" s="1397">
        <v>12.838709677419352</v>
      </c>
      <c r="AA9" s="1394">
        <v>13.622580645161289</v>
      </c>
      <c r="AB9" s="1394">
        <v>14.054838709677419</v>
      </c>
      <c r="AC9" s="1394">
        <v>16.461290322580645</v>
      </c>
      <c r="AD9" s="1394">
        <v>10.93225806451613</v>
      </c>
      <c r="AE9" s="1397">
        <v>11.2</v>
      </c>
    </row>
    <row r="10" spans="1:31" s="1396" customFormat="1" ht="12" customHeight="1">
      <c r="A10" s="473" t="s">
        <v>31</v>
      </c>
      <c r="B10" s="1400">
        <v>15</v>
      </c>
      <c r="C10" s="1401">
        <v>17.7</v>
      </c>
      <c r="D10" s="1401">
        <v>16</v>
      </c>
      <c r="E10" s="1401">
        <v>16.8</v>
      </c>
      <c r="F10" s="1402">
        <v>15</v>
      </c>
      <c r="G10" s="1400">
        <v>16.399999999999999</v>
      </c>
      <c r="H10" s="1401">
        <v>16.5</v>
      </c>
      <c r="I10" s="1401">
        <v>17.2</v>
      </c>
      <c r="J10" s="1401">
        <v>15.6</v>
      </c>
      <c r="K10" s="1402">
        <v>17.7</v>
      </c>
      <c r="L10" s="1400">
        <v>14.5</v>
      </c>
      <c r="M10" s="1401">
        <v>17.7</v>
      </c>
      <c r="N10" s="1401">
        <v>19.7</v>
      </c>
      <c r="O10" s="1401">
        <v>15.7</v>
      </c>
      <c r="P10" s="1403">
        <v>16.399999999999999</v>
      </c>
      <c r="Q10" s="1400">
        <v>17.3</v>
      </c>
      <c r="R10" s="1401">
        <v>18.5</v>
      </c>
      <c r="S10" s="1401">
        <v>17.753333333333334</v>
      </c>
      <c r="T10" s="1401">
        <v>15.3</v>
      </c>
      <c r="U10" s="1402">
        <v>17.043333333333333</v>
      </c>
      <c r="V10" s="1400">
        <v>17.380000000000003</v>
      </c>
      <c r="W10" s="1401">
        <v>17.366666666666671</v>
      </c>
      <c r="X10" s="1401">
        <v>16.156666666666663</v>
      </c>
      <c r="Y10" s="1401">
        <v>16.576666666666668</v>
      </c>
      <c r="Z10" s="1402">
        <v>16.746666666666666</v>
      </c>
      <c r="AA10" s="1400">
        <v>17.560000000000002</v>
      </c>
      <c r="AB10" s="1401">
        <v>18.436666666666667</v>
      </c>
      <c r="AC10" s="1401">
        <v>17.746666666666666</v>
      </c>
      <c r="AD10" s="1401">
        <v>20.983333333333334</v>
      </c>
      <c r="AE10" s="1402">
        <v>16.643333333333331</v>
      </c>
    </row>
    <row r="11" spans="1:31" s="1396" customFormat="1" ht="12" customHeight="1">
      <c r="A11" s="462" t="s">
        <v>32</v>
      </c>
      <c r="B11" s="1394">
        <v>19.3</v>
      </c>
      <c r="C11" s="1394">
        <v>19.399999999999999</v>
      </c>
      <c r="D11" s="1394">
        <v>16.7</v>
      </c>
      <c r="E11" s="1394">
        <v>21.5</v>
      </c>
      <c r="F11" s="1395">
        <v>20.5</v>
      </c>
      <c r="G11" s="1394">
        <v>16</v>
      </c>
      <c r="H11" s="1394">
        <v>16.899999999999999</v>
      </c>
      <c r="I11" s="1394">
        <v>17.5</v>
      </c>
      <c r="J11" s="1394">
        <v>19</v>
      </c>
      <c r="K11" s="1395">
        <v>15.9</v>
      </c>
      <c r="L11" s="1394">
        <v>18.3</v>
      </c>
      <c r="M11" s="1394">
        <v>19</v>
      </c>
      <c r="N11" s="1394">
        <v>18.7</v>
      </c>
      <c r="O11" s="1394">
        <v>17.5</v>
      </c>
      <c r="P11" s="1404">
        <v>18.3</v>
      </c>
      <c r="Q11" s="1394">
        <v>21.7</v>
      </c>
      <c r="R11" s="1394">
        <v>18.7</v>
      </c>
      <c r="S11" s="1394">
        <v>18.399999999999999</v>
      </c>
      <c r="T11" s="1394">
        <v>18.5</v>
      </c>
      <c r="U11" s="1395">
        <v>20.364516129032253</v>
      </c>
      <c r="V11" s="1394">
        <v>16.819354838709682</v>
      </c>
      <c r="W11" s="1394">
        <v>18.758064516129028</v>
      </c>
      <c r="X11" s="1394">
        <v>19.829032258064515</v>
      </c>
      <c r="Y11" s="1394">
        <v>19.583870967741941</v>
      </c>
      <c r="Z11" s="1395">
        <v>20.916129032258063</v>
      </c>
      <c r="AA11" s="1394">
        <v>18.864516129032257</v>
      </c>
      <c r="AB11" s="1394">
        <v>18.767741935483873</v>
      </c>
      <c r="AC11" s="1394">
        <v>19.954838709677414</v>
      </c>
      <c r="AD11" s="1394">
        <v>19.090322580645161</v>
      </c>
      <c r="AE11" s="1395">
        <v>17.977419354838709</v>
      </c>
    </row>
    <row r="12" spans="1:31" ht="12" customHeight="1">
      <c r="A12" s="498" t="s">
        <v>33</v>
      </c>
      <c r="B12" s="1394">
        <v>17.600000000000001</v>
      </c>
      <c r="C12" s="1394">
        <v>21.5</v>
      </c>
      <c r="D12" s="1394">
        <v>17.2</v>
      </c>
      <c r="E12" s="1394">
        <v>18.600000000000001</v>
      </c>
      <c r="F12" s="1397">
        <v>17.7</v>
      </c>
      <c r="G12" s="1394">
        <v>16.899999999999999</v>
      </c>
      <c r="H12" s="1394">
        <v>18.600000000000001</v>
      </c>
      <c r="I12" s="1394">
        <v>17.5</v>
      </c>
      <c r="J12" s="1394">
        <v>17.100000000000001</v>
      </c>
      <c r="K12" s="1397">
        <v>18.8</v>
      </c>
      <c r="L12" s="1394">
        <v>18.600000000000001</v>
      </c>
      <c r="M12" s="1394">
        <v>18.899999999999999</v>
      </c>
      <c r="N12" s="1394">
        <v>20.5</v>
      </c>
      <c r="O12" s="1394">
        <v>18.5</v>
      </c>
      <c r="P12" s="1398">
        <v>16.2</v>
      </c>
      <c r="Q12" s="1394">
        <v>15.5</v>
      </c>
      <c r="R12" s="1399">
        <v>18.100000000000001</v>
      </c>
      <c r="S12" s="1394">
        <v>17.899999999999999</v>
      </c>
      <c r="T12" s="1399">
        <v>18.8</v>
      </c>
      <c r="U12" s="1405">
        <v>17.454838709677421</v>
      </c>
      <c r="V12" s="1399">
        <v>18.348387096774196</v>
      </c>
      <c r="W12" s="1399">
        <v>18.622580645161289</v>
      </c>
      <c r="X12" s="1399">
        <v>18.167741935483868</v>
      </c>
      <c r="Y12" s="1399">
        <v>16.141935483870967</v>
      </c>
      <c r="Z12" s="1405">
        <v>21.78064516129032</v>
      </c>
      <c r="AA12" s="1399">
        <v>17.267741935483869</v>
      </c>
      <c r="AB12" s="1399">
        <v>19.025806451612901</v>
      </c>
      <c r="AC12" s="1399">
        <v>20.912903225806453</v>
      </c>
      <c r="AD12" s="1399">
        <v>19.183870967741935</v>
      </c>
      <c r="AE12" s="1405">
        <v>19.048387096774192</v>
      </c>
    </row>
    <row r="13" spans="1:31" ht="12" customHeight="1">
      <c r="A13" s="473" t="s">
        <v>34</v>
      </c>
      <c r="B13" s="1400">
        <v>14.5</v>
      </c>
      <c r="C13" s="1401">
        <v>13.6</v>
      </c>
      <c r="D13" s="1401">
        <v>12.5</v>
      </c>
      <c r="E13" s="1401">
        <v>14.2</v>
      </c>
      <c r="F13" s="1402">
        <v>12.3</v>
      </c>
      <c r="G13" s="1400">
        <v>10.1</v>
      </c>
      <c r="H13" s="1401">
        <v>13.1</v>
      </c>
      <c r="I13" s="1401">
        <v>12.8</v>
      </c>
      <c r="J13" s="1401">
        <v>16.3</v>
      </c>
      <c r="K13" s="1402">
        <v>12.9</v>
      </c>
      <c r="L13" s="1400">
        <v>11.6</v>
      </c>
      <c r="M13" s="1401">
        <v>12.2</v>
      </c>
      <c r="N13" s="1401">
        <v>13.6</v>
      </c>
      <c r="O13" s="1401">
        <v>13.2</v>
      </c>
      <c r="P13" s="1403">
        <v>14.4</v>
      </c>
      <c r="Q13" s="1400">
        <v>15.8</v>
      </c>
      <c r="R13" s="1406">
        <v>11.7</v>
      </c>
      <c r="S13" s="1401">
        <v>12.41</v>
      </c>
      <c r="T13" s="1406">
        <v>15.1</v>
      </c>
      <c r="U13" s="1407">
        <v>11.713333333333333</v>
      </c>
      <c r="V13" s="1408">
        <v>14.900000000000002</v>
      </c>
      <c r="W13" s="1406">
        <v>13.669999999999998</v>
      </c>
      <c r="X13" s="1406">
        <v>12.17</v>
      </c>
      <c r="Y13" s="1406">
        <v>14.26</v>
      </c>
      <c r="Z13" s="1407">
        <v>13.526666666666667</v>
      </c>
      <c r="AA13" s="1408">
        <v>16.003333333333334</v>
      </c>
      <c r="AB13" s="1406">
        <v>12.04</v>
      </c>
      <c r="AC13" s="1406">
        <v>14.723333333333334</v>
      </c>
      <c r="AD13" s="1406">
        <v>13.526666666666667</v>
      </c>
      <c r="AE13" s="1407">
        <v>14.163333333333334</v>
      </c>
    </row>
    <row r="14" spans="1:31" ht="12" customHeight="1">
      <c r="A14" s="462" t="s">
        <v>35</v>
      </c>
      <c r="B14" s="1394">
        <v>7.3</v>
      </c>
      <c r="C14" s="1394">
        <v>6.7</v>
      </c>
      <c r="D14" s="1394">
        <v>8.1</v>
      </c>
      <c r="E14" s="1394">
        <v>6.4</v>
      </c>
      <c r="F14" s="1395">
        <v>10.199999999999999</v>
      </c>
      <c r="G14" s="1394">
        <v>9.1</v>
      </c>
      <c r="H14" s="1394">
        <v>6.5</v>
      </c>
      <c r="I14" s="1394">
        <v>8.4</v>
      </c>
      <c r="J14" s="1394">
        <v>8.4</v>
      </c>
      <c r="K14" s="1395">
        <v>11.3</v>
      </c>
      <c r="L14" s="1394">
        <v>11.6</v>
      </c>
      <c r="M14" s="1394">
        <v>7.2</v>
      </c>
      <c r="N14" s="1394">
        <v>5.3</v>
      </c>
      <c r="O14" s="1394">
        <v>9.6</v>
      </c>
      <c r="P14" s="1404">
        <v>9.3000000000000007</v>
      </c>
      <c r="Q14" s="1394">
        <v>10.4</v>
      </c>
      <c r="R14" s="1399">
        <v>7.5</v>
      </c>
      <c r="S14" s="1394">
        <v>8.6064516129032231</v>
      </c>
      <c r="T14" s="1399">
        <v>7.6</v>
      </c>
      <c r="U14" s="1409">
        <v>6.4290322580645149</v>
      </c>
      <c r="V14" s="1399">
        <v>8.1709677419354829</v>
      </c>
      <c r="W14" s="1399">
        <v>7.8161290322580657</v>
      </c>
      <c r="X14" s="1399">
        <v>9.2032258064516128</v>
      </c>
      <c r="Y14" s="1399">
        <v>10.261290322580646</v>
      </c>
      <c r="Z14" s="1409">
        <v>8.1580645161290342</v>
      </c>
      <c r="AA14" s="1399">
        <v>7.6451612903225818</v>
      </c>
      <c r="AB14" s="1399">
        <v>9.7129032258064498</v>
      </c>
      <c r="AC14" s="1399">
        <v>10.145161290322582</v>
      </c>
      <c r="AD14" s="1399">
        <v>9.6258064516129043</v>
      </c>
      <c r="AE14" s="1409">
        <v>9.1709677419354847</v>
      </c>
    </row>
    <row r="15" spans="1:31" ht="12" customHeight="1">
      <c r="A15" s="498" t="s">
        <v>36</v>
      </c>
      <c r="B15" s="1394">
        <v>2.9</v>
      </c>
      <c r="C15" s="1394">
        <v>3.7</v>
      </c>
      <c r="D15" s="1394">
        <v>0</v>
      </c>
      <c r="E15" s="1394">
        <v>5.3</v>
      </c>
      <c r="F15" s="1397">
        <v>0.7</v>
      </c>
      <c r="G15" s="1394">
        <v>4.7</v>
      </c>
      <c r="H15" s="1394">
        <v>3</v>
      </c>
      <c r="I15" s="1394">
        <v>0.3</v>
      </c>
      <c r="J15" s="1394">
        <v>2</v>
      </c>
      <c r="K15" s="1397">
        <v>5.8</v>
      </c>
      <c r="L15" s="1394">
        <v>1.8</v>
      </c>
      <c r="M15" s="1394">
        <v>5.0999999999999996</v>
      </c>
      <c r="N15" s="1394">
        <v>5</v>
      </c>
      <c r="O15" s="1394">
        <v>3.6</v>
      </c>
      <c r="P15" s="1398">
        <v>2.2999999999999998</v>
      </c>
      <c r="Q15" s="1394">
        <v>5.9</v>
      </c>
      <c r="R15" s="1399">
        <v>1.8</v>
      </c>
      <c r="S15" s="1394">
        <v>4.9000000000000004</v>
      </c>
      <c r="T15" s="1399">
        <v>5.8</v>
      </c>
      <c r="U15" s="1405">
        <v>5.3866666666666676</v>
      </c>
      <c r="V15" s="1399">
        <v>2.6866666666666665</v>
      </c>
      <c r="W15" s="1399">
        <v>5.3733333333333331</v>
      </c>
      <c r="X15" s="1399">
        <v>4.3366666666666669</v>
      </c>
      <c r="Y15" s="1399">
        <v>6.3366666666666669</v>
      </c>
      <c r="Z15" s="1405">
        <v>5.9433333333333325</v>
      </c>
      <c r="AA15" s="1399">
        <v>2.8433333333333333</v>
      </c>
      <c r="AB15" s="1399">
        <v>3.8933333333333322</v>
      </c>
      <c r="AC15" s="1399">
        <v>4.4300000000000006</v>
      </c>
      <c r="AD15" s="1399">
        <v>5.8366666666666669</v>
      </c>
      <c r="AE15" s="1405">
        <v>3.9799999999999995</v>
      </c>
    </row>
    <row r="16" spans="1:31" ht="12" customHeight="1">
      <c r="A16" s="473" t="s">
        <v>37</v>
      </c>
      <c r="B16" s="1400">
        <v>-1.9</v>
      </c>
      <c r="C16" s="1401">
        <v>-1.1000000000000001</v>
      </c>
      <c r="D16" s="1401">
        <v>1.8</v>
      </c>
      <c r="E16" s="1401">
        <v>1.1000000000000001</v>
      </c>
      <c r="F16" s="1402">
        <v>-2.4</v>
      </c>
      <c r="G16" s="1400">
        <v>-4.8</v>
      </c>
      <c r="H16" s="1401">
        <v>0.9</v>
      </c>
      <c r="I16" s="1401">
        <v>-1.7</v>
      </c>
      <c r="J16" s="1401">
        <v>-0.1</v>
      </c>
      <c r="K16" s="1402">
        <v>0.9</v>
      </c>
      <c r="L16" s="1400">
        <v>-3.4</v>
      </c>
      <c r="M16" s="1401">
        <v>-2.8</v>
      </c>
      <c r="N16" s="1401">
        <v>-0.4</v>
      </c>
      <c r="O16" s="1401">
        <v>-0.4</v>
      </c>
      <c r="P16" s="1402">
        <v>-1</v>
      </c>
      <c r="Q16" s="1408">
        <v>2.5</v>
      </c>
      <c r="R16" s="1406">
        <v>-0.6</v>
      </c>
      <c r="S16" s="1406">
        <v>1.090322580645162</v>
      </c>
      <c r="T16" s="1406">
        <v>-0.7</v>
      </c>
      <c r="U16" s="1407">
        <v>-4.6322580645161295</v>
      </c>
      <c r="V16" s="1408">
        <v>2.2193548387096778</v>
      </c>
      <c r="W16" s="1406">
        <v>-1.2322580645161287</v>
      </c>
      <c r="X16" s="1406">
        <v>1.4096774193548389</v>
      </c>
      <c r="Y16" s="1406">
        <v>1.9193548387096775</v>
      </c>
      <c r="Z16" s="1407">
        <v>3.5354838709677412</v>
      </c>
      <c r="AA16" s="1408">
        <v>-0.38709677419354827</v>
      </c>
      <c r="AB16" s="1406">
        <v>1.0096774193548386</v>
      </c>
      <c r="AC16" s="1406">
        <v>1.4161290322580646</v>
      </c>
      <c r="AD16" s="1406">
        <v>2.0612903225806449</v>
      </c>
      <c r="AE16" s="1407">
        <v>1.9064516129032256</v>
      </c>
    </row>
    <row r="17" spans="1:31" ht="12" customHeight="1">
      <c r="A17" s="462" t="s">
        <v>119</v>
      </c>
      <c r="B17" s="1394">
        <v>0.3000000000000001</v>
      </c>
      <c r="C17" s="1394">
        <v>1.8333333333333333</v>
      </c>
      <c r="D17" s="1394">
        <v>-0.19999999999999987</v>
      </c>
      <c r="E17" s="1394">
        <v>2.4</v>
      </c>
      <c r="F17" s="1395">
        <v>1.4666666666666668</v>
      </c>
      <c r="G17" s="1394">
        <v>-3.1999999999999997</v>
      </c>
      <c r="H17" s="1394">
        <v>0.3666666666666667</v>
      </c>
      <c r="I17" s="1394">
        <v>2.1</v>
      </c>
      <c r="J17" s="1394">
        <v>1.0666666666666667</v>
      </c>
      <c r="K17" s="1395">
        <v>1.3999999999999997</v>
      </c>
      <c r="L17" s="1394">
        <v>1</v>
      </c>
      <c r="M17" s="1394">
        <v>2.3666666666666667</v>
      </c>
      <c r="N17" s="1394">
        <v>-0.86666666666666659</v>
      </c>
      <c r="O17" s="1394">
        <v>-3.5483870967741936E-2</v>
      </c>
      <c r="P17" s="1395">
        <v>-0.69999999999999984</v>
      </c>
      <c r="Q17" s="1399">
        <v>-2.7666666666666662</v>
      </c>
      <c r="R17" s="1399">
        <v>4.0866666666666669</v>
      </c>
      <c r="S17" s="1399">
        <v>2.5833333333333335</v>
      </c>
      <c r="T17" s="1399">
        <v>-0.23333333333333325</v>
      </c>
      <c r="U17" s="1409">
        <v>-1.0062980030721964</v>
      </c>
      <c r="V17" s="1399">
        <v>0.50668202764976966</v>
      </c>
      <c r="W17" s="1399">
        <v>0.18075639599555129</v>
      </c>
      <c r="X17" s="1399">
        <v>-0.9105606758832564</v>
      </c>
      <c r="Y17" s="1399">
        <v>3.1675115207373268</v>
      </c>
      <c r="Z17" s="1409">
        <v>1.9211213517665131</v>
      </c>
      <c r="AA17" s="1399">
        <v>2.0535714285714288</v>
      </c>
      <c r="AB17" s="1399">
        <v>0.57553763440860217</v>
      </c>
      <c r="AC17" s="1399">
        <v>-8.9631336405529963E-2</v>
      </c>
      <c r="AD17" s="1399">
        <v>2.0451228878648231</v>
      </c>
      <c r="AE17" s="1409">
        <v>2.8438556067588325</v>
      </c>
    </row>
    <row r="18" spans="1:31" ht="12" customHeight="1">
      <c r="A18" s="498" t="s">
        <v>120</v>
      </c>
      <c r="B18" s="1394">
        <v>10.466666666666667</v>
      </c>
      <c r="C18" s="1394">
        <v>13.266666666666666</v>
      </c>
      <c r="D18" s="1394">
        <v>13.666666666666666</v>
      </c>
      <c r="E18" s="1394">
        <v>12.6</v>
      </c>
      <c r="F18" s="1397">
        <v>12.033333333333333</v>
      </c>
      <c r="G18" s="1394">
        <v>12.433333333333332</v>
      </c>
      <c r="H18" s="1394">
        <v>11.733333333333334</v>
      </c>
      <c r="I18" s="1394">
        <v>13.533333333333331</v>
      </c>
      <c r="J18" s="1394">
        <v>12.799999999999999</v>
      </c>
      <c r="K18" s="1397">
        <v>14.699999999999998</v>
      </c>
      <c r="L18" s="1394">
        <v>12.1</v>
      </c>
      <c r="M18" s="1394">
        <v>13.800000000000002</v>
      </c>
      <c r="N18" s="1394">
        <v>14.233333333333334</v>
      </c>
      <c r="O18" s="1394">
        <v>12.166666666666666</v>
      </c>
      <c r="P18" s="1397">
        <v>13</v>
      </c>
      <c r="Q18" s="1399">
        <v>13</v>
      </c>
      <c r="R18" s="1399">
        <v>14.633333333333333</v>
      </c>
      <c r="S18" s="1399">
        <v>13.321003584229393</v>
      </c>
      <c r="T18" s="1399">
        <v>13.733333333333334</v>
      </c>
      <c r="U18" s="1405">
        <v>12.474444444444444</v>
      </c>
      <c r="V18" s="1399">
        <v>13.961433691756275</v>
      </c>
      <c r="W18" s="1399">
        <v>13.689390681003587</v>
      </c>
      <c r="X18" s="1399">
        <v>12.372616487455197</v>
      </c>
      <c r="Y18" s="1399">
        <v>12.974193548387097</v>
      </c>
      <c r="Z18" s="1405">
        <v>12.601792114695337</v>
      </c>
      <c r="AA18" s="1399">
        <v>13.089749103942651</v>
      </c>
      <c r="AB18" s="1399">
        <v>13.206057347670251</v>
      </c>
      <c r="AC18" s="1399">
        <v>15.72931899641577</v>
      </c>
      <c r="AD18" s="1399">
        <v>13.857419354838711</v>
      </c>
      <c r="AE18" s="1405">
        <v>12.429999999999998</v>
      </c>
    </row>
    <row r="19" spans="1:31" ht="12" customHeight="1">
      <c r="A19" s="498" t="s">
        <v>121</v>
      </c>
      <c r="B19" s="1394">
        <v>17.133333333333336</v>
      </c>
      <c r="C19" s="1394">
        <v>18.166666666666668</v>
      </c>
      <c r="D19" s="1394">
        <v>15.466666666666667</v>
      </c>
      <c r="E19" s="1394">
        <v>18.099999999999998</v>
      </c>
      <c r="F19" s="1397">
        <v>16.833333333333332</v>
      </c>
      <c r="G19" s="1394">
        <v>14.333333333333334</v>
      </c>
      <c r="H19" s="1394">
        <v>16.2</v>
      </c>
      <c r="I19" s="1394">
        <v>15.933333333333332</v>
      </c>
      <c r="J19" s="1394">
        <v>17.466666666666669</v>
      </c>
      <c r="K19" s="1397">
        <v>15.866666666666667</v>
      </c>
      <c r="L19" s="1394">
        <v>16.166666666666668</v>
      </c>
      <c r="M19" s="1394">
        <v>16.7</v>
      </c>
      <c r="N19" s="1394">
        <v>17.600000000000001</v>
      </c>
      <c r="O19" s="1394">
        <v>16.400000000000002</v>
      </c>
      <c r="P19" s="1397">
        <v>16.3</v>
      </c>
      <c r="Q19" s="1399">
        <v>17.666666666666668</v>
      </c>
      <c r="R19" s="1399">
        <v>16.166666666666668</v>
      </c>
      <c r="S19" s="1399">
        <v>16.236666666666665</v>
      </c>
      <c r="T19" s="1399">
        <v>17.466666666666665</v>
      </c>
      <c r="U19" s="1405">
        <v>16.510896057347669</v>
      </c>
      <c r="V19" s="1399">
        <v>16.689247311827959</v>
      </c>
      <c r="W19" s="1399">
        <v>17.016881720430106</v>
      </c>
      <c r="X19" s="1399">
        <v>16.722258064516129</v>
      </c>
      <c r="Y19" s="1399">
        <v>16.66193548387097</v>
      </c>
      <c r="Z19" s="1405">
        <v>18.741146953405018</v>
      </c>
      <c r="AA19" s="1399">
        <v>17.378530465949819</v>
      </c>
      <c r="AB19" s="1399">
        <v>16.611182795698927</v>
      </c>
      <c r="AC19" s="1399">
        <v>18.530358422939067</v>
      </c>
      <c r="AD19" s="1399">
        <v>17.266953405017919</v>
      </c>
      <c r="AE19" s="1405">
        <v>17.06304659498208</v>
      </c>
    </row>
    <row r="20" spans="1:31" ht="12" customHeight="1">
      <c r="A20" s="473" t="s">
        <v>122</v>
      </c>
      <c r="B20" s="1400">
        <v>2.7666666666666662</v>
      </c>
      <c r="C20" s="1401">
        <v>3.1</v>
      </c>
      <c r="D20" s="1401">
        <v>3.3000000000000003</v>
      </c>
      <c r="E20" s="1401">
        <v>4.2666666666666666</v>
      </c>
      <c r="F20" s="1402">
        <v>2.8333333333333326</v>
      </c>
      <c r="G20" s="1400">
        <v>3</v>
      </c>
      <c r="H20" s="1401">
        <v>3.4666666666666668</v>
      </c>
      <c r="I20" s="1401">
        <v>2.3333333333333335</v>
      </c>
      <c r="J20" s="1401">
        <v>3.4333333333333336</v>
      </c>
      <c r="K20" s="1402">
        <v>6</v>
      </c>
      <c r="L20" s="1400">
        <v>3.3333333333333335</v>
      </c>
      <c r="M20" s="1401">
        <v>3.1666666666666665</v>
      </c>
      <c r="N20" s="1401">
        <v>3.3000000000000003</v>
      </c>
      <c r="O20" s="1401">
        <v>4.2666666666666666</v>
      </c>
      <c r="P20" s="1402">
        <v>3.5333333333333337</v>
      </c>
      <c r="Q20" s="1408">
        <v>6.2666666666666666</v>
      </c>
      <c r="R20" s="1406">
        <v>2.9000000000000004</v>
      </c>
      <c r="S20" s="1406">
        <v>4.865591397849462</v>
      </c>
      <c r="T20" s="1406">
        <v>4.2333333333333334</v>
      </c>
      <c r="U20" s="1407">
        <v>2.3944802867383514</v>
      </c>
      <c r="V20" s="1408">
        <v>4.3589964157706085</v>
      </c>
      <c r="W20" s="1406">
        <v>3.98573476702509</v>
      </c>
      <c r="X20" s="1406">
        <v>4.983189964157706</v>
      </c>
      <c r="Y20" s="1406">
        <v>6.1724372759856623</v>
      </c>
      <c r="Z20" s="1407">
        <v>5.8789605734767028</v>
      </c>
      <c r="AA20" s="1408">
        <v>3.367132616487456</v>
      </c>
      <c r="AB20" s="1406">
        <v>4.871971326164874</v>
      </c>
      <c r="AC20" s="1406">
        <v>5.3304301075268823</v>
      </c>
      <c r="AD20" s="1406">
        <v>5.8412544802867394</v>
      </c>
      <c r="AE20" s="1407">
        <v>5.0191397849462369</v>
      </c>
    </row>
    <row r="21" spans="1:31" ht="12" customHeight="1">
      <c r="A21" s="462" t="s">
        <v>123</v>
      </c>
      <c r="B21" s="1394">
        <v>5.3833333333333329</v>
      </c>
      <c r="C21" s="1394">
        <v>7.55</v>
      </c>
      <c r="D21" s="1394">
        <v>6.7333333333333334</v>
      </c>
      <c r="E21" s="1394">
        <v>7.5</v>
      </c>
      <c r="F21" s="1395">
        <v>6.75</v>
      </c>
      <c r="G21" s="1394">
        <v>4.6166666666666663</v>
      </c>
      <c r="H21" s="1394">
        <v>6.05</v>
      </c>
      <c r="I21" s="1394">
        <v>7.8166666666666664</v>
      </c>
      <c r="J21" s="1394">
        <v>6.9333333333333336</v>
      </c>
      <c r="K21" s="1395">
        <v>8.0499999999999989</v>
      </c>
      <c r="L21" s="1394">
        <v>6.55</v>
      </c>
      <c r="M21" s="1394">
        <v>8.0833333333333339</v>
      </c>
      <c r="N21" s="1394">
        <v>6.6833333333333327</v>
      </c>
      <c r="O21" s="1394">
        <v>6.0655913978494622</v>
      </c>
      <c r="P21" s="1395">
        <v>6.1499999999999995</v>
      </c>
      <c r="Q21" s="1399">
        <v>5.1166666666666671</v>
      </c>
      <c r="R21" s="1399">
        <v>9.36</v>
      </c>
      <c r="S21" s="1399">
        <v>7.9521684587813626</v>
      </c>
      <c r="T21" s="1399">
        <v>6.75</v>
      </c>
      <c r="U21" s="1409">
        <v>5.734073220686124</v>
      </c>
      <c r="V21" s="1399">
        <v>7.2340578597030216</v>
      </c>
      <c r="W21" s="1399">
        <v>6.9350735384995694</v>
      </c>
      <c r="X21" s="1399">
        <v>5.731027905785969</v>
      </c>
      <c r="Y21" s="1399">
        <v>8.0708525345622117</v>
      </c>
      <c r="Z21" s="1409">
        <v>7.2614567332309266</v>
      </c>
      <c r="AA21" s="1399">
        <v>7.5716602662570409</v>
      </c>
      <c r="AB21" s="1399">
        <v>6.8907974910394261</v>
      </c>
      <c r="AC21" s="1399">
        <v>7.8198438300051194</v>
      </c>
      <c r="AD21" s="1399">
        <v>7.9512711213517662</v>
      </c>
      <c r="AE21" s="1409">
        <v>7.6369278033794146</v>
      </c>
    </row>
    <row r="22" spans="1:31" ht="12" customHeight="1">
      <c r="A22" s="473" t="s">
        <v>124</v>
      </c>
      <c r="B22" s="1400">
        <v>9.9500000000000011</v>
      </c>
      <c r="C22" s="1401">
        <v>10.633333333333335</v>
      </c>
      <c r="D22" s="1401">
        <v>9.3833333333333329</v>
      </c>
      <c r="E22" s="1401">
        <v>11.183333333333332</v>
      </c>
      <c r="F22" s="1402">
        <v>9.8333333333333339</v>
      </c>
      <c r="G22" s="1400">
        <v>8.6666666666666679</v>
      </c>
      <c r="H22" s="1401">
        <v>9.8333333333333339</v>
      </c>
      <c r="I22" s="1401">
        <v>9.1333333333333311</v>
      </c>
      <c r="J22" s="1401">
        <v>10.450000000000001</v>
      </c>
      <c r="K22" s="1402">
        <v>10.933333333333335</v>
      </c>
      <c r="L22" s="1400">
        <v>9.7500000000000018</v>
      </c>
      <c r="M22" s="1401">
        <v>9.9333333333333336</v>
      </c>
      <c r="N22" s="1401">
        <v>10.450000000000001</v>
      </c>
      <c r="O22" s="1401">
        <v>10.333333333333334</v>
      </c>
      <c r="P22" s="1402">
        <v>9.9166666666666661</v>
      </c>
      <c r="Q22" s="1408">
        <v>11.966666666666667</v>
      </c>
      <c r="R22" s="1406">
        <v>9.5333333333333332</v>
      </c>
      <c r="S22" s="1406">
        <v>10.551129032258062</v>
      </c>
      <c r="T22" s="1406">
        <v>10.85</v>
      </c>
      <c r="U22" s="1407">
        <v>9.4526881720430094</v>
      </c>
      <c r="V22" s="1408">
        <v>10.524121863799285</v>
      </c>
      <c r="W22" s="1406">
        <v>10.501308243727598</v>
      </c>
      <c r="X22" s="1406">
        <v>10.852724014336916</v>
      </c>
      <c r="Y22" s="1406">
        <v>11.417186379928317</v>
      </c>
      <c r="Z22" s="1407">
        <v>12.310053763440857</v>
      </c>
      <c r="AA22" s="1408">
        <v>10.372831541218636</v>
      </c>
      <c r="AB22" s="1406">
        <v>10.741577060931901</v>
      </c>
      <c r="AC22" s="1406">
        <v>11.930394265232977</v>
      </c>
      <c r="AD22" s="1406">
        <v>11.554103942652331</v>
      </c>
      <c r="AE22" s="1407">
        <v>11.041093189964158</v>
      </c>
    </row>
    <row r="23" spans="1:31" ht="12" customHeight="1">
      <c r="A23" s="156" t="s">
        <v>1</v>
      </c>
      <c r="B23" s="309">
        <v>7.6666666666666652</v>
      </c>
      <c r="C23" s="310">
        <v>9.0916666666666668</v>
      </c>
      <c r="D23" s="310">
        <v>8.0583333333333318</v>
      </c>
      <c r="E23" s="310">
        <v>9.3416666666666668</v>
      </c>
      <c r="F23" s="311">
        <v>8.2916666666666661</v>
      </c>
      <c r="G23" s="309">
        <v>6.6416666666666666</v>
      </c>
      <c r="H23" s="310">
        <v>7.9416666666666664</v>
      </c>
      <c r="I23" s="310">
        <v>8.4749999999999996</v>
      </c>
      <c r="J23" s="310">
        <v>8.6916666666666682</v>
      </c>
      <c r="K23" s="311">
        <v>9.4916666666666671</v>
      </c>
      <c r="L23" s="309">
        <v>8.1499999999999968</v>
      </c>
      <c r="M23" s="310">
        <v>9.0083333333333346</v>
      </c>
      <c r="N23" s="310">
        <v>8.5666666666666647</v>
      </c>
      <c r="O23" s="310">
        <v>8.1994623655913959</v>
      </c>
      <c r="P23" s="311">
        <v>8.0333333333333332</v>
      </c>
      <c r="Q23" s="312">
        <v>8.5416666666666679</v>
      </c>
      <c r="R23" s="313">
        <v>9.4466666666666672</v>
      </c>
      <c r="S23" s="313">
        <v>9.2516487455197147</v>
      </c>
      <c r="T23" s="313">
        <v>8.7999999999999989</v>
      </c>
      <c r="U23" s="314">
        <v>7.5933806963645667</v>
      </c>
      <c r="V23" s="312">
        <v>8.8790898617511527</v>
      </c>
      <c r="W23" s="313">
        <v>8.7181908911135846</v>
      </c>
      <c r="X23" s="313">
        <v>8.2918759600614447</v>
      </c>
      <c r="Y23" s="313">
        <v>9.7440194572452654</v>
      </c>
      <c r="Z23" s="314">
        <v>9.7857552483358941</v>
      </c>
      <c r="AA23" s="312">
        <v>8.9722459037378375</v>
      </c>
      <c r="AB23" s="313">
        <v>8.8161872759856621</v>
      </c>
      <c r="AC23" s="313">
        <v>9.8751190476190462</v>
      </c>
      <c r="AD23" s="313">
        <v>9.7526875320020494</v>
      </c>
      <c r="AE23" s="314">
        <v>9.3390104966717846</v>
      </c>
    </row>
    <row r="24" spans="1:31">
      <c r="A24" s="712"/>
      <c r="B24" s="712"/>
      <c r="C24" s="712"/>
      <c r="D24" s="712"/>
      <c r="E24" s="1387"/>
      <c r="F24" s="1387"/>
      <c r="G24" s="1387"/>
      <c r="H24" s="1387"/>
      <c r="I24" s="1387"/>
      <c r="J24" s="1387"/>
      <c r="K24" s="409"/>
      <c r="L24" s="712"/>
      <c r="M24" s="712"/>
      <c r="N24" s="712"/>
      <c r="O24" s="712"/>
      <c r="P24" s="712"/>
      <c r="Q24" s="318"/>
      <c r="R24" s="318"/>
      <c r="S24" s="318"/>
      <c r="T24" s="318"/>
      <c r="U24" s="318"/>
      <c r="V24" s="318"/>
      <c r="W24" s="318"/>
      <c r="X24" s="318"/>
      <c r="Y24" s="318"/>
      <c r="Z24" s="318"/>
      <c r="AA24" s="318"/>
      <c r="AB24" s="318"/>
      <c r="AC24" s="318"/>
      <c r="AD24" s="318"/>
      <c r="AE24" s="318"/>
    </row>
    <row r="25" spans="1:31">
      <c r="A25" s="1388"/>
      <c r="B25" s="1389">
        <f>B4</f>
        <v>1991</v>
      </c>
      <c r="C25" s="1389">
        <f t="shared" ref="C25:AE25" si="0">C4</f>
        <v>1992</v>
      </c>
      <c r="D25" s="1389">
        <f t="shared" si="0"/>
        <v>1993</v>
      </c>
      <c r="E25" s="1389">
        <f t="shared" si="0"/>
        <v>1994</v>
      </c>
      <c r="F25" s="1389">
        <f t="shared" si="0"/>
        <v>1995</v>
      </c>
      <c r="G25" s="1389">
        <f t="shared" si="0"/>
        <v>1996</v>
      </c>
      <c r="H25" s="1389">
        <f t="shared" si="0"/>
        <v>1997</v>
      </c>
      <c r="I25" s="1389">
        <f t="shared" si="0"/>
        <v>1998</v>
      </c>
      <c r="J25" s="1389">
        <f t="shared" si="0"/>
        <v>1999</v>
      </c>
      <c r="K25" s="1389">
        <f t="shared" si="0"/>
        <v>2000</v>
      </c>
      <c r="L25" s="1389">
        <f t="shared" si="0"/>
        <v>2001</v>
      </c>
      <c r="M25" s="1389">
        <f t="shared" si="0"/>
        <v>2002</v>
      </c>
      <c r="N25" s="1389">
        <f t="shared" si="0"/>
        <v>2003</v>
      </c>
      <c r="O25" s="1389">
        <f t="shared" si="0"/>
        <v>2004</v>
      </c>
      <c r="P25" s="1389">
        <f t="shared" si="0"/>
        <v>2005</v>
      </c>
      <c r="Q25" s="1389">
        <f t="shared" si="0"/>
        <v>2006</v>
      </c>
      <c r="R25" s="1389">
        <f t="shared" si="0"/>
        <v>2007</v>
      </c>
      <c r="S25" s="1389">
        <f t="shared" si="0"/>
        <v>2008</v>
      </c>
      <c r="T25" s="1389">
        <f t="shared" si="0"/>
        <v>2009</v>
      </c>
      <c r="U25" s="1389">
        <f t="shared" si="0"/>
        <v>2010</v>
      </c>
      <c r="V25" s="1389">
        <f t="shared" si="0"/>
        <v>2011</v>
      </c>
      <c r="W25" s="1389">
        <f t="shared" si="0"/>
        <v>2012</v>
      </c>
      <c r="X25" s="1389">
        <f t="shared" si="0"/>
        <v>2013</v>
      </c>
      <c r="Y25" s="1389">
        <f t="shared" si="0"/>
        <v>2014</v>
      </c>
      <c r="Z25" s="1389">
        <f t="shared" si="0"/>
        <v>2015</v>
      </c>
      <c r="AA25" s="1389">
        <f t="shared" si="0"/>
        <v>2016</v>
      </c>
      <c r="AB25" s="1389">
        <f t="shared" si="0"/>
        <v>2017</v>
      </c>
      <c r="AC25" s="1389">
        <f t="shared" si="0"/>
        <v>2018</v>
      </c>
      <c r="AD25" s="1389">
        <f t="shared" si="0"/>
        <v>2019</v>
      </c>
      <c r="AE25" s="1389">
        <f t="shared" si="0"/>
        <v>2020</v>
      </c>
    </row>
    <row r="26" spans="1:31">
      <c r="A26" s="1388" t="str">
        <f>A23</f>
        <v>rok</v>
      </c>
      <c r="B26" s="1390">
        <f>B23</f>
        <v>7.6666666666666652</v>
      </c>
      <c r="C26" s="1390">
        <f t="shared" ref="C26:AE26" si="1">C23</f>
        <v>9.0916666666666668</v>
      </c>
      <c r="D26" s="1390">
        <f t="shared" si="1"/>
        <v>8.0583333333333318</v>
      </c>
      <c r="E26" s="1390">
        <f t="shared" si="1"/>
        <v>9.3416666666666668</v>
      </c>
      <c r="F26" s="1390">
        <f t="shared" si="1"/>
        <v>8.2916666666666661</v>
      </c>
      <c r="G26" s="1390">
        <f t="shared" si="1"/>
        <v>6.6416666666666666</v>
      </c>
      <c r="H26" s="1390">
        <f t="shared" si="1"/>
        <v>7.9416666666666664</v>
      </c>
      <c r="I26" s="1390">
        <f t="shared" si="1"/>
        <v>8.4749999999999996</v>
      </c>
      <c r="J26" s="1390">
        <f t="shared" si="1"/>
        <v>8.6916666666666682</v>
      </c>
      <c r="K26" s="1390">
        <f t="shared" si="1"/>
        <v>9.4916666666666671</v>
      </c>
      <c r="L26" s="1390">
        <f t="shared" si="1"/>
        <v>8.1499999999999968</v>
      </c>
      <c r="M26" s="1390">
        <f t="shared" si="1"/>
        <v>9.0083333333333346</v>
      </c>
      <c r="N26" s="1390">
        <f t="shared" si="1"/>
        <v>8.5666666666666647</v>
      </c>
      <c r="O26" s="1390">
        <f t="shared" si="1"/>
        <v>8.1994623655913959</v>
      </c>
      <c r="P26" s="1390">
        <f t="shared" si="1"/>
        <v>8.0333333333333332</v>
      </c>
      <c r="Q26" s="1390">
        <f t="shared" si="1"/>
        <v>8.5416666666666679</v>
      </c>
      <c r="R26" s="1390">
        <f t="shared" si="1"/>
        <v>9.4466666666666672</v>
      </c>
      <c r="S26" s="1390">
        <f t="shared" si="1"/>
        <v>9.2516487455197147</v>
      </c>
      <c r="T26" s="1390">
        <f t="shared" si="1"/>
        <v>8.7999999999999989</v>
      </c>
      <c r="U26" s="1390">
        <f t="shared" si="1"/>
        <v>7.5933806963645667</v>
      </c>
      <c r="V26" s="1390">
        <f t="shared" si="1"/>
        <v>8.8790898617511527</v>
      </c>
      <c r="W26" s="1390">
        <f t="shared" si="1"/>
        <v>8.7181908911135846</v>
      </c>
      <c r="X26" s="1390">
        <f t="shared" si="1"/>
        <v>8.2918759600614447</v>
      </c>
      <c r="Y26" s="1390">
        <f t="shared" si="1"/>
        <v>9.7440194572452654</v>
      </c>
      <c r="Z26" s="1390">
        <f t="shared" si="1"/>
        <v>9.7857552483358941</v>
      </c>
      <c r="AA26" s="1390">
        <f t="shared" si="1"/>
        <v>8.9722459037378375</v>
      </c>
      <c r="AB26" s="1390">
        <f t="shared" si="1"/>
        <v>8.8161872759856621</v>
      </c>
      <c r="AC26" s="1390">
        <f t="shared" si="1"/>
        <v>9.8751190476190462</v>
      </c>
      <c r="AD26" s="1390">
        <f t="shared" si="1"/>
        <v>9.7526875320020494</v>
      </c>
      <c r="AE26" s="1390">
        <f t="shared" si="1"/>
        <v>9.3390104966717846</v>
      </c>
    </row>
    <row r="27" spans="1:31">
      <c r="A27" s="712"/>
      <c r="B27" s="1391"/>
      <c r="C27" s="712"/>
      <c r="D27" s="712"/>
      <c r="E27" s="1387"/>
      <c r="F27" s="1387"/>
      <c r="G27" s="1387"/>
      <c r="H27" s="1387"/>
      <c r="I27" s="1387"/>
      <c r="J27" s="1387"/>
      <c r="K27" s="409"/>
      <c r="L27" s="712"/>
      <c r="M27" s="712"/>
      <c r="N27" s="712"/>
      <c r="O27" s="712"/>
      <c r="P27" s="712"/>
    </row>
    <row r="28" spans="1:31">
      <c r="A28" s="712"/>
      <c r="B28" s="712"/>
      <c r="C28" s="712"/>
      <c r="D28" s="712"/>
      <c r="E28" s="1387"/>
      <c r="F28" s="1387"/>
      <c r="G28" s="1387"/>
      <c r="H28" s="1387"/>
      <c r="I28" s="1387"/>
      <c r="J28" s="1387"/>
      <c r="K28" s="409"/>
      <c r="L28" s="712"/>
      <c r="M28" s="712"/>
      <c r="N28" s="712"/>
      <c r="O28" s="712"/>
      <c r="P28" s="712"/>
    </row>
    <row r="29" spans="1:31">
      <c r="A29" s="712"/>
      <c r="B29" s="712"/>
      <c r="C29" s="712"/>
      <c r="D29" s="712"/>
      <c r="E29" s="1387"/>
      <c r="F29" s="1387"/>
      <c r="G29" s="1387"/>
      <c r="H29" s="1387"/>
      <c r="I29" s="1387"/>
      <c r="J29" s="1387"/>
      <c r="K29" s="409"/>
      <c r="L29" s="712"/>
      <c r="M29" s="712"/>
      <c r="N29" s="712"/>
      <c r="O29" s="712"/>
      <c r="P29" s="712"/>
    </row>
    <row r="30" spans="1:31">
      <c r="A30" s="712"/>
      <c r="B30" s="712"/>
      <c r="C30" s="712"/>
      <c r="D30" s="712"/>
      <c r="E30" s="1387"/>
      <c r="F30" s="1387"/>
      <c r="G30" s="1387"/>
      <c r="H30" s="1387"/>
      <c r="I30" s="1387"/>
      <c r="J30" s="1387"/>
      <c r="K30" s="409"/>
      <c r="L30" s="712"/>
      <c r="M30" s="712"/>
      <c r="N30" s="712"/>
      <c r="O30" s="712"/>
      <c r="P30" s="712"/>
    </row>
    <row r="31" spans="1:31">
      <c r="D31" s="712"/>
      <c r="E31" s="1387"/>
      <c r="F31" s="1387"/>
      <c r="G31" s="1387"/>
      <c r="H31" s="1387"/>
      <c r="I31" s="1387"/>
      <c r="J31" s="1387"/>
      <c r="K31" s="409"/>
    </row>
    <row r="32" spans="1:31">
      <c r="D32" s="712"/>
      <c r="K32" s="409"/>
    </row>
    <row r="33" spans="3:13">
      <c r="D33" s="712"/>
    </row>
    <row r="35" spans="3:13">
      <c r="C35" s="1392"/>
      <c r="D35" s="1392"/>
    </row>
    <row r="36" spans="3:13">
      <c r="C36" s="1392"/>
      <c r="D36" s="1392"/>
    </row>
    <row r="37" spans="3:13">
      <c r="C37" s="1392"/>
      <c r="D37" s="1392"/>
    </row>
    <row r="38" spans="3:13">
      <c r="C38" s="1393"/>
      <c r="G38" s="1393"/>
      <c r="K38" s="1393"/>
    </row>
    <row r="39" spans="3:13">
      <c r="H39" s="1393"/>
      <c r="J39" s="1393"/>
      <c r="L39" s="1393"/>
      <c r="M39" s="1393"/>
    </row>
  </sheetData>
  <mergeCells count="3">
    <mergeCell ref="B2:AE2"/>
    <mergeCell ref="A1:AE1"/>
    <mergeCell ref="A3:AE3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6"/>
  <dimension ref="A1:B142"/>
  <sheetViews>
    <sheetView showGridLines="0" zoomScaleNormal="100" zoomScaleSheetLayoutView="100" workbookViewId="0"/>
  </sheetViews>
  <sheetFormatPr defaultColWidth="9.140625" defaultRowHeight="11.25"/>
  <cols>
    <col min="1" max="1" width="90.28515625" style="26" customWidth="1"/>
    <col min="2" max="16384" width="9.140625" style="26"/>
  </cols>
  <sheetData>
    <row r="1" spans="1:2" ht="18.75">
      <c r="A1" s="25" t="s">
        <v>430</v>
      </c>
    </row>
    <row r="2" spans="1:2" ht="7.5" customHeight="1">
      <c r="A2" s="362"/>
    </row>
    <row r="3" spans="1:2">
      <c r="A3" s="1553" t="s">
        <v>566</v>
      </c>
      <c r="B3" s="1554"/>
    </row>
    <row r="4" spans="1:2">
      <c r="A4" s="1554"/>
      <c r="B4" s="1554"/>
    </row>
    <row r="5" spans="1:2">
      <c r="A5" s="1554"/>
      <c r="B5" s="1554"/>
    </row>
    <row r="6" spans="1:2">
      <c r="A6" s="1554"/>
      <c r="B6" s="1554"/>
    </row>
    <row r="7" spans="1:2">
      <c r="A7" s="1554"/>
      <c r="B7" s="1554"/>
    </row>
    <row r="8" spans="1:2">
      <c r="A8" s="1554"/>
      <c r="B8" s="1554"/>
    </row>
    <row r="9" spans="1:2">
      <c r="A9" s="1554"/>
      <c r="B9" s="1554"/>
    </row>
    <row r="10" spans="1:2">
      <c r="A10" s="1554"/>
      <c r="B10" s="1554"/>
    </row>
    <row r="11" spans="1:2">
      <c r="A11" s="1554"/>
      <c r="B11" s="1554"/>
    </row>
    <row r="12" spans="1:2">
      <c r="A12" s="1554"/>
      <c r="B12" s="1554"/>
    </row>
    <row r="13" spans="1:2">
      <c r="A13" s="1554"/>
      <c r="B13" s="1554"/>
    </row>
    <row r="14" spans="1:2">
      <c r="A14" s="1554"/>
      <c r="B14" s="1554"/>
    </row>
    <row r="15" spans="1:2">
      <c r="A15" s="1554"/>
      <c r="B15" s="1554"/>
    </row>
    <row r="16" spans="1:2">
      <c r="A16" s="1554"/>
      <c r="B16" s="1554"/>
    </row>
    <row r="17" spans="1:2">
      <c r="A17" s="1554"/>
      <c r="B17" s="1554"/>
    </row>
    <row r="18" spans="1:2">
      <c r="A18" s="1554"/>
      <c r="B18" s="1554"/>
    </row>
    <row r="19" spans="1:2">
      <c r="A19" s="1554"/>
      <c r="B19" s="1554"/>
    </row>
    <row r="20" spans="1:2">
      <c r="A20" s="1554"/>
      <c r="B20" s="1554"/>
    </row>
    <row r="21" spans="1:2">
      <c r="A21" s="1554"/>
      <c r="B21" s="1554"/>
    </row>
    <row r="22" spans="1:2">
      <c r="A22" s="1554"/>
      <c r="B22" s="1554"/>
    </row>
    <row r="23" spans="1:2">
      <c r="A23" s="1554"/>
      <c r="B23" s="1554"/>
    </row>
    <row r="24" spans="1:2">
      <c r="A24" s="1554"/>
      <c r="B24" s="1554"/>
    </row>
    <row r="25" spans="1:2">
      <c r="A25" s="1554"/>
      <c r="B25" s="1554"/>
    </row>
    <row r="26" spans="1:2">
      <c r="A26" s="1554"/>
      <c r="B26" s="1554"/>
    </row>
    <row r="27" spans="1:2">
      <c r="A27" s="1554"/>
      <c r="B27" s="1554"/>
    </row>
    <row r="28" spans="1:2" ht="15.75" customHeight="1">
      <c r="A28" s="1554"/>
      <c r="B28" s="1554"/>
    </row>
    <row r="29" spans="1:2">
      <c r="A29" s="1554"/>
      <c r="B29" s="1554"/>
    </row>
    <row r="30" spans="1:2">
      <c r="A30" s="1554"/>
      <c r="B30" s="1554"/>
    </row>
    <row r="31" spans="1:2">
      <c r="A31" s="1554"/>
      <c r="B31" s="1554"/>
    </row>
    <row r="32" spans="1:2">
      <c r="A32" s="1554"/>
      <c r="B32" s="1554"/>
    </row>
    <row r="33" spans="1:2">
      <c r="A33" s="1554"/>
      <c r="B33" s="1554"/>
    </row>
    <row r="34" spans="1:2">
      <c r="A34" s="1554"/>
      <c r="B34" s="1554"/>
    </row>
    <row r="35" spans="1:2">
      <c r="A35" s="1554"/>
      <c r="B35" s="1554"/>
    </row>
    <row r="36" spans="1:2">
      <c r="A36" s="1554"/>
      <c r="B36" s="1554"/>
    </row>
    <row r="37" spans="1:2">
      <c r="A37" s="1554"/>
      <c r="B37" s="1554"/>
    </row>
    <row r="38" spans="1:2">
      <c r="A38" s="1554"/>
      <c r="B38" s="1554"/>
    </row>
    <row r="39" spans="1:2">
      <c r="A39" s="1554"/>
      <c r="B39" s="1554"/>
    </row>
    <row r="40" spans="1:2">
      <c r="A40" s="1554"/>
      <c r="B40" s="1554"/>
    </row>
    <row r="41" spans="1:2">
      <c r="A41" s="1554"/>
      <c r="B41" s="1554"/>
    </row>
    <row r="42" spans="1:2">
      <c r="A42" s="1554"/>
      <c r="B42" s="1554"/>
    </row>
    <row r="43" spans="1:2">
      <c r="A43" s="1554"/>
      <c r="B43" s="1554"/>
    </row>
    <row r="44" spans="1:2">
      <c r="A44" s="1554"/>
      <c r="B44" s="1554"/>
    </row>
    <row r="45" spans="1:2">
      <c r="A45" s="1554"/>
      <c r="B45" s="1554"/>
    </row>
    <row r="46" spans="1:2">
      <c r="A46" s="1554"/>
      <c r="B46" s="1554"/>
    </row>
    <row r="47" spans="1:2">
      <c r="A47" s="1554"/>
      <c r="B47" s="1554"/>
    </row>
    <row r="48" spans="1:2">
      <c r="A48" s="1554"/>
      <c r="B48" s="1554"/>
    </row>
    <row r="49" spans="1:2">
      <c r="A49" s="1554"/>
      <c r="B49" s="1554"/>
    </row>
    <row r="50" spans="1:2">
      <c r="A50" s="1554"/>
      <c r="B50" s="1554"/>
    </row>
    <row r="51" spans="1:2">
      <c r="A51" s="1554"/>
      <c r="B51" s="1554"/>
    </row>
    <row r="52" spans="1:2">
      <c r="A52" s="1554"/>
      <c r="B52" s="1554"/>
    </row>
    <row r="53" spans="1:2">
      <c r="A53" s="1554"/>
      <c r="B53" s="1554"/>
    </row>
    <row r="54" spans="1:2">
      <c r="A54" s="1554"/>
      <c r="B54" s="1554"/>
    </row>
    <row r="55" spans="1:2">
      <c r="A55" s="1554"/>
      <c r="B55" s="1554"/>
    </row>
    <row r="56" spans="1:2">
      <c r="A56" s="1554"/>
      <c r="B56" s="1554"/>
    </row>
    <row r="57" spans="1:2">
      <c r="A57" s="1554"/>
      <c r="B57" s="1554"/>
    </row>
    <row r="58" spans="1:2">
      <c r="A58" s="1554"/>
      <c r="B58" s="1554"/>
    </row>
    <row r="59" spans="1:2">
      <c r="A59" s="1554"/>
      <c r="B59" s="1554"/>
    </row>
    <row r="60" spans="1:2">
      <c r="A60" s="1554"/>
      <c r="B60" s="1554"/>
    </row>
    <row r="61" spans="1:2">
      <c r="A61" s="1554"/>
      <c r="B61" s="1554"/>
    </row>
    <row r="62" spans="1:2">
      <c r="A62" s="1554"/>
      <c r="B62" s="1554"/>
    </row>
    <row r="63" spans="1:2">
      <c r="A63" s="1554"/>
      <c r="B63" s="1554"/>
    </row>
    <row r="64" spans="1:2">
      <c r="A64" s="1554"/>
      <c r="B64" s="1554"/>
    </row>
    <row r="65" spans="1:2">
      <c r="A65" s="1554"/>
      <c r="B65" s="1554"/>
    </row>
    <row r="66" spans="1:2">
      <c r="A66" s="1554"/>
      <c r="B66" s="1554"/>
    </row>
    <row r="67" spans="1:2">
      <c r="A67" s="1554"/>
      <c r="B67" s="1554"/>
    </row>
    <row r="68" spans="1:2">
      <c r="A68" s="1554"/>
      <c r="B68" s="1554"/>
    </row>
    <row r="69" spans="1:2">
      <c r="A69" s="1554"/>
      <c r="B69" s="1554"/>
    </row>
    <row r="70" spans="1:2">
      <c r="A70" s="1554"/>
      <c r="B70" s="1554"/>
    </row>
    <row r="71" spans="1:2">
      <c r="A71" s="1554"/>
      <c r="B71" s="1554"/>
    </row>
    <row r="72" spans="1:2">
      <c r="A72" s="1553" t="s">
        <v>564</v>
      </c>
      <c r="B72" s="1553"/>
    </row>
    <row r="73" spans="1:2">
      <c r="A73" s="1553"/>
      <c r="B73" s="1553"/>
    </row>
    <row r="74" spans="1:2">
      <c r="A74" s="1553"/>
      <c r="B74" s="1553"/>
    </row>
    <row r="75" spans="1:2">
      <c r="A75" s="1553"/>
      <c r="B75" s="1553"/>
    </row>
    <row r="76" spans="1:2">
      <c r="A76" s="1553"/>
      <c r="B76" s="1553"/>
    </row>
    <row r="77" spans="1:2">
      <c r="A77" s="1553"/>
      <c r="B77" s="1553"/>
    </row>
    <row r="78" spans="1:2">
      <c r="A78" s="1553"/>
      <c r="B78" s="1553"/>
    </row>
    <row r="79" spans="1:2">
      <c r="A79" s="1553"/>
      <c r="B79" s="1553"/>
    </row>
    <row r="80" spans="1:2">
      <c r="A80" s="1553"/>
      <c r="B80" s="1553"/>
    </row>
    <row r="81" spans="1:2">
      <c r="A81" s="1553"/>
      <c r="B81" s="1553"/>
    </row>
    <row r="82" spans="1:2">
      <c r="A82" s="1553"/>
      <c r="B82" s="1553"/>
    </row>
    <row r="83" spans="1:2">
      <c r="A83" s="1553"/>
      <c r="B83" s="1553"/>
    </row>
    <row r="84" spans="1:2">
      <c r="A84" s="1553"/>
      <c r="B84" s="1553"/>
    </row>
    <row r="85" spans="1:2">
      <c r="A85" s="1553"/>
      <c r="B85" s="1553"/>
    </row>
    <row r="86" spans="1:2">
      <c r="A86" s="1553"/>
      <c r="B86" s="1553"/>
    </row>
    <row r="87" spans="1:2">
      <c r="A87" s="1553"/>
      <c r="B87" s="1553"/>
    </row>
    <row r="88" spans="1:2">
      <c r="A88" s="1553"/>
      <c r="B88" s="1553"/>
    </row>
    <row r="89" spans="1:2">
      <c r="A89" s="1553"/>
      <c r="B89" s="1553"/>
    </row>
    <row r="90" spans="1:2">
      <c r="A90" s="1553"/>
      <c r="B90" s="1553"/>
    </row>
    <row r="91" spans="1:2">
      <c r="A91" s="1553"/>
      <c r="B91" s="1553"/>
    </row>
    <row r="92" spans="1:2">
      <c r="A92" s="1553"/>
      <c r="B92" s="1553"/>
    </row>
    <row r="93" spans="1:2">
      <c r="A93" s="1553"/>
      <c r="B93" s="1553"/>
    </row>
    <row r="94" spans="1:2">
      <c r="A94" s="1553"/>
      <c r="B94" s="1553"/>
    </row>
    <row r="95" spans="1:2">
      <c r="A95" s="1553"/>
      <c r="B95" s="1553"/>
    </row>
    <row r="96" spans="1:2">
      <c r="A96" s="1553"/>
      <c r="B96" s="1553"/>
    </row>
    <row r="97" spans="1:2">
      <c r="A97" s="1553"/>
      <c r="B97" s="1553"/>
    </row>
    <row r="98" spans="1:2">
      <c r="A98" s="1553"/>
      <c r="B98" s="1553"/>
    </row>
    <row r="99" spans="1:2">
      <c r="A99" s="1553"/>
      <c r="B99" s="1553"/>
    </row>
    <row r="100" spans="1:2">
      <c r="A100" s="1553"/>
      <c r="B100" s="1553"/>
    </row>
    <row r="101" spans="1:2">
      <c r="A101" s="1553"/>
      <c r="B101" s="1553"/>
    </row>
    <row r="102" spans="1:2">
      <c r="A102" s="1553"/>
      <c r="B102" s="1553"/>
    </row>
    <row r="103" spans="1:2">
      <c r="A103" s="1553"/>
      <c r="B103" s="1553"/>
    </row>
    <row r="104" spans="1:2">
      <c r="A104" s="1553"/>
      <c r="B104" s="1553"/>
    </row>
    <row r="105" spans="1:2">
      <c r="A105" s="1553"/>
      <c r="B105" s="1553"/>
    </row>
    <row r="106" spans="1:2">
      <c r="A106" s="1553"/>
      <c r="B106" s="1553"/>
    </row>
    <row r="107" spans="1:2">
      <c r="A107" s="1553"/>
      <c r="B107" s="1553"/>
    </row>
    <row r="108" spans="1:2">
      <c r="A108" s="1553"/>
      <c r="B108" s="1553"/>
    </row>
    <row r="109" spans="1:2">
      <c r="A109" s="1553"/>
      <c r="B109" s="1553"/>
    </row>
    <row r="110" spans="1:2">
      <c r="A110" s="1553"/>
      <c r="B110" s="1553"/>
    </row>
    <row r="111" spans="1:2">
      <c r="A111" s="1553"/>
      <c r="B111" s="1553"/>
    </row>
    <row r="112" spans="1:2">
      <c r="A112" s="1553"/>
      <c r="B112" s="1553"/>
    </row>
    <row r="113" spans="1:2">
      <c r="A113" s="1553"/>
      <c r="B113" s="1553"/>
    </row>
    <row r="114" spans="1:2">
      <c r="A114" s="1553"/>
      <c r="B114" s="1553"/>
    </row>
    <row r="115" spans="1:2">
      <c r="A115" s="1553"/>
      <c r="B115" s="1553"/>
    </row>
    <row r="116" spans="1:2">
      <c r="A116" s="1553"/>
      <c r="B116" s="1553"/>
    </row>
    <row r="117" spans="1:2">
      <c r="A117" s="1553"/>
      <c r="B117" s="1553"/>
    </row>
    <row r="118" spans="1:2">
      <c r="A118" s="1553"/>
      <c r="B118" s="1553"/>
    </row>
    <row r="119" spans="1:2">
      <c r="A119" s="1553"/>
      <c r="B119" s="1553"/>
    </row>
    <row r="120" spans="1:2">
      <c r="A120" s="1553"/>
      <c r="B120" s="1553"/>
    </row>
    <row r="121" spans="1:2">
      <c r="A121" s="1553"/>
      <c r="B121" s="1553"/>
    </row>
    <row r="122" spans="1:2">
      <c r="A122" s="1553"/>
      <c r="B122" s="1553"/>
    </row>
    <row r="123" spans="1:2">
      <c r="A123" s="1553"/>
      <c r="B123" s="1553"/>
    </row>
    <row r="124" spans="1:2">
      <c r="A124" s="1553"/>
      <c r="B124" s="1553"/>
    </row>
    <row r="125" spans="1:2">
      <c r="A125" s="1553"/>
      <c r="B125" s="1553"/>
    </row>
    <row r="126" spans="1:2">
      <c r="A126" s="1553"/>
      <c r="B126" s="1553"/>
    </row>
    <row r="127" spans="1:2">
      <c r="A127" s="1553"/>
      <c r="B127" s="1553"/>
    </row>
    <row r="128" spans="1:2">
      <c r="A128" s="1553"/>
      <c r="B128" s="1553"/>
    </row>
    <row r="129" spans="1:2">
      <c r="A129" s="1553"/>
      <c r="B129" s="1553"/>
    </row>
    <row r="130" spans="1:2">
      <c r="A130" s="1553"/>
      <c r="B130" s="1553"/>
    </row>
    <row r="131" spans="1:2">
      <c r="A131" s="1553"/>
      <c r="B131" s="1553"/>
    </row>
    <row r="132" spans="1:2">
      <c r="A132" s="1553"/>
      <c r="B132" s="1553"/>
    </row>
    <row r="133" spans="1:2">
      <c r="A133" s="1553"/>
      <c r="B133" s="1553"/>
    </row>
    <row r="134" spans="1:2">
      <c r="A134" s="1553"/>
      <c r="B134" s="1553"/>
    </row>
    <row r="135" spans="1:2">
      <c r="A135" s="1553"/>
      <c r="B135" s="1553"/>
    </row>
    <row r="136" spans="1:2">
      <c r="A136" s="1553"/>
      <c r="B136" s="1553"/>
    </row>
    <row r="137" spans="1:2">
      <c r="A137" s="1553"/>
      <c r="B137" s="1553"/>
    </row>
    <row r="138" spans="1:2">
      <c r="A138" s="1553"/>
      <c r="B138" s="1553"/>
    </row>
    <row r="139" spans="1:2">
      <c r="A139" s="1553"/>
      <c r="B139" s="1553"/>
    </row>
    <row r="140" spans="1:2">
      <c r="A140" s="1553"/>
      <c r="B140" s="1553"/>
    </row>
    <row r="141" spans="1:2">
      <c r="A141" s="1553"/>
      <c r="B141" s="1553"/>
    </row>
    <row r="142" spans="1:2">
      <c r="A142" s="1553"/>
      <c r="B142" s="1553"/>
    </row>
  </sheetData>
  <mergeCells count="2">
    <mergeCell ref="A3:B71"/>
    <mergeCell ref="A72:B142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List58"/>
  <dimension ref="A1:U59"/>
  <sheetViews>
    <sheetView showGridLines="0" zoomScaleNormal="100" zoomScaleSheetLayoutView="100" workbookViewId="0"/>
  </sheetViews>
  <sheetFormatPr defaultColWidth="9.140625" defaultRowHeight="12.75"/>
  <cols>
    <col min="1" max="1" width="4.28515625" style="517" customWidth="1"/>
    <col min="2" max="6" width="4.7109375" style="517" customWidth="1"/>
    <col min="7" max="9" width="4.85546875" style="517" customWidth="1"/>
    <col min="10" max="14" width="4.7109375" style="517" customWidth="1"/>
    <col min="15" max="15" width="3.7109375" style="517" customWidth="1"/>
    <col min="16" max="19" width="4.7109375" style="517" customWidth="1"/>
    <col min="20" max="20" width="3.7109375" style="517" customWidth="1"/>
    <col min="21" max="21" width="2.7109375" style="517" customWidth="1"/>
    <col min="22" max="16384" width="9.140625" style="517"/>
  </cols>
  <sheetData>
    <row r="1" spans="1:20" ht="18.75">
      <c r="A1" s="1351" t="s">
        <v>488</v>
      </c>
      <c r="B1" s="1351"/>
      <c r="C1" s="1351"/>
      <c r="D1" s="1351"/>
      <c r="E1" s="1351"/>
      <c r="F1" s="1351"/>
      <c r="G1" s="1351"/>
      <c r="H1" s="1351"/>
      <c r="I1" s="1351"/>
      <c r="J1" s="1351"/>
      <c r="K1" s="1351"/>
      <c r="L1" s="1351"/>
      <c r="M1" s="1351"/>
      <c r="N1" s="1351"/>
      <c r="O1" s="1351"/>
      <c r="P1" s="1351"/>
      <c r="Q1" s="1351"/>
      <c r="R1" s="1351"/>
      <c r="S1" s="1351"/>
      <c r="T1" s="1351"/>
    </row>
    <row r="2" spans="1:20" ht="15" customHeight="1">
      <c r="E2" s="1428"/>
      <c r="F2" s="1428"/>
    </row>
    <row r="3" spans="1:20" ht="15" customHeight="1">
      <c r="A3" s="1944" t="s">
        <v>299</v>
      </c>
      <c r="B3" s="1944"/>
      <c r="C3" s="1944"/>
      <c r="D3" s="1944"/>
      <c r="E3" s="1944"/>
      <c r="F3" s="1944"/>
      <c r="G3" s="1944"/>
      <c r="H3" s="1944"/>
      <c r="I3" s="1944"/>
      <c r="J3" s="1944"/>
      <c r="K3" s="1944"/>
      <c r="L3" s="1944"/>
      <c r="M3" s="1944"/>
      <c r="N3" s="1944"/>
      <c r="O3" s="1944"/>
      <c r="P3" s="1944"/>
      <c r="Q3" s="1944"/>
      <c r="R3" s="1944"/>
      <c r="S3" s="1944"/>
      <c r="T3" s="1944"/>
    </row>
    <row r="4" spans="1:20" ht="15" customHeight="1">
      <c r="A4" s="715"/>
      <c r="C4" s="1429"/>
      <c r="D4" s="1429"/>
      <c r="E4" s="1429"/>
      <c r="F4" s="1429"/>
      <c r="G4" s="1429"/>
      <c r="H4" s="695"/>
      <c r="I4" s="695"/>
    </row>
    <row r="5" spans="1:20" ht="15" customHeight="1">
      <c r="A5" s="715"/>
      <c r="C5" s="1429"/>
      <c r="D5" s="1429"/>
      <c r="E5" s="1429"/>
      <c r="F5" s="1429"/>
      <c r="G5" s="1429"/>
      <c r="H5" s="695"/>
      <c r="I5" s="695"/>
    </row>
    <row r="6" spans="1:20" ht="15" customHeight="1">
      <c r="A6" s="715"/>
      <c r="B6" s="1399"/>
      <c r="C6" s="1399"/>
      <c r="D6" s="1429"/>
      <c r="E6" s="1429"/>
      <c r="F6" s="1429"/>
      <c r="G6" s="1399"/>
      <c r="H6" s="399"/>
      <c r="I6" s="695"/>
    </row>
    <row r="7" spans="1:20" ht="15" customHeight="1">
      <c r="A7" s="715"/>
      <c r="B7" s="1399"/>
      <c r="C7" s="1399"/>
      <c r="D7" s="1429"/>
      <c r="E7" s="1429"/>
      <c r="F7" s="1429"/>
      <c r="G7" s="1399"/>
      <c r="H7" s="399"/>
      <c r="I7" s="695"/>
    </row>
    <row r="8" spans="1:20" ht="15" customHeight="1">
      <c r="A8" s="715"/>
      <c r="B8" s="1399"/>
      <c r="C8" s="1399"/>
      <c r="D8" s="1429"/>
      <c r="E8" s="1429"/>
      <c r="F8" s="1429"/>
      <c r="G8" s="1399"/>
      <c r="H8" s="399"/>
      <c r="I8" s="695"/>
    </row>
    <row r="9" spans="1:20" ht="15" customHeight="1">
      <c r="A9" s="715"/>
      <c r="B9" s="1429"/>
      <c r="C9" s="1429"/>
      <c r="D9" s="1429"/>
      <c r="E9" s="1429"/>
      <c r="F9" s="1429"/>
      <c r="G9" s="1399"/>
      <c r="H9" s="399"/>
      <c r="I9" s="695"/>
    </row>
    <row r="10" spans="1:20" ht="15" customHeight="1">
      <c r="A10" s="715"/>
      <c r="B10" s="1429"/>
      <c r="C10" s="1429"/>
      <c r="D10" s="1429"/>
      <c r="E10" s="1429"/>
      <c r="F10" s="1429"/>
      <c r="G10" s="1429"/>
      <c r="H10" s="695"/>
      <c r="I10" s="695"/>
    </row>
    <row r="11" spans="1:20" ht="15" customHeight="1">
      <c r="A11" s="715"/>
      <c r="B11" s="1429"/>
      <c r="C11" s="1429"/>
      <c r="D11" s="1429"/>
      <c r="E11" s="1429"/>
      <c r="F11" s="1429"/>
      <c r="G11" s="1429"/>
      <c r="H11" s="695"/>
      <c r="I11" s="695"/>
    </row>
    <row r="12" spans="1:20" ht="15" customHeight="1">
      <c r="A12" s="715"/>
      <c r="B12" s="1429"/>
      <c r="C12" s="1429"/>
      <c r="D12" s="1429"/>
      <c r="E12" s="1429"/>
      <c r="F12" s="1429"/>
      <c r="G12" s="1429"/>
      <c r="H12" s="695"/>
      <c r="I12" s="695"/>
    </row>
    <row r="13" spans="1:20" ht="15" customHeight="1">
      <c r="A13" s="715"/>
      <c r="B13" s="1429"/>
      <c r="C13" s="1429"/>
      <c r="D13" s="1429"/>
      <c r="E13" s="1429"/>
      <c r="F13" s="1429"/>
      <c r="G13" s="1429"/>
      <c r="H13" s="695"/>
      <c r="I13" s="695"/>
    </row>
    <row r="14" spans="1:20" ht="15" customHeight="1">
      <c r="A14" s="715"/>
      <c r="B14" s="1429"/>
      <c r="C14" s="1429"/>
      <c r="D14" s="1429"/>
      <c r="E14" s="1429"/>
      <c r="F14" s="1429"/>
      <c r="G14" s="1429"/>
      <c r="H14" s="1430"/>
      <c r="I14" s="1430"/>
    </row>
    <row r="15" spans="1:20" ht="15" customHeight="1">
      <c r="A15" s="878"/>
      <c r="B15" s="878"/>
      <c r="C15" s="878"/>
      <c r="D15" s="878"/>
      <c r="E15" s="878"/>
      <c r="F15" s="878"/>
      <c r="G15" s="318"/>
      <c r="H15" s="929"/>
      <c r="I15" s="929"/>
    </row>
    <row r="16" spans="1:20" ht="15" customHeight="1">
      <c r="A16" s="878"/>
      <c r="B16" s="878"/>
      <c r="C16" s="878"/>
      <c r="D16" s="878"/>
      <c r="E16" s="878"/>
      <c r="F16" s="878"/>
    </row>
    <row r="17" spans="1:21" ht="15" customHeight="1">
      <c r="A17" s="878"/>
      <c r="B17" s="878"/>
      <c r="C17" s="878"/>
      <c r="D17" s="878"/>
      <c r="E17" s="878"/>
      <c r="F17" s="878"/>
    </row>
    <row r="18" spans="1:21" ht="15" customHeight="1">
      <c r="A18" s="878"/>
      <c r="B18" s="878"/>
      <c r="C18" s="878"/>
      <c r="D18" s="878"/>
      <c r="E18" s="878"/>
      <c r="F18" s="878"/>
    </row>
    <row r="19" spans="1:21" ht="15" customHeight="1">
      <c r="A19" s="878"/>
      <c r="B19" s="878"/>
      <c r="C19" s="878"/>
      <c r="D19" s="878"/>
      <c r="E19" s="878"/>
      <c r="F19" s="878"/>
    </row>
    <row r="20" spans="1:21" ht="15" customHeight="1">
      <c r="A20" s="878"/>
      <c r="B20" s="878"/>
      <c r="C20" s="878"/>
      <c r="D20" s="878"/>
      <c r="E20" s="878"/>
      <c r="F20" s="878"/>
    </row>
    <row r="21" spans="1:21" ht="12.95" customHeight="1">
      <c r="B21" s="959" t="s">
        <v>210</v>
      </c>
      <c r="C21" s="959"/>
      <c r="D21" s="959"/>
      <c r="E21" s="878"/>
      <c r="F21" s="318"/>
      <c r="G21" s="318"/>
      <c r="H21" s="318"/>
    </row>
    <row r="22" spans="1:21" ht="12.95" customHeight="1">
      <c r="B22" s="959" t="s">
        <v>187</v>
      </c>
      <c r="C22" s="959"/>
      <c r="D22" s="959"/>
      <c r="G22" s="1660" t="s">
        <v>152</v>
      </c>
      <c r="H22" s="1660"/>
      <c r="I22" s="1660"/>
      <c r="K22" s="1660" t="s">
        <v>149</v>
      </c>
      <c r="L22" s="1660"/>
      <c r="M22" s="1660"/>
      <c r="N22" s="1660"/>
      <c r="P22" s="1660" t="s">
        <v>150</v>
      </c>
      <c r="Q22" s="1660"/>
      <c r="R22" s="1660"/>
      <c r="S22" s="1660"/>
      <c r="T22" s="1660"/>
      <c r="U22" s="1660"/>
    </row>
    <row r="23" spans="1:21" ht="12.95" customHeight="1">
      <c r="B23" s="959" t="s">
        <v>188</v>
      </c>
      <c r="C23" s="959"/>
      <c r="D23" s="959"/>
      <c r="G23" s="1660" t="s">
        <v>153</v>
      </c>
      <c r="H23" s="1660"/>
      <c r="I23" s="1660"/>
      <c r="K23" s="1739" t="s">
        <v>148</v>
      </c>
      <c r="L23" s="1739"/>
      <c r="M23" s="1739"/>
      <c r="N23" s="1739"/>
      <c r="P23" s="1660" t="s">
        <v>151</v>
      </c>
      <c r="Q23" s="1660"/>
      <c r="R23" s="1660"/>
      <c r="S23" s="1660"/>
      <c r="T23" s="1660"/>
      <c r="U23" s="1660"/>
    </row>
    <row r="24" spans="1:21" ht="12.95" customHeight="1">
      <c r="B24" s="959" t="s">
        <v>209</v>
      </c>
      <c r="C24" s="959"/>
      <c r="D24" s="959"/>
      <c r="G24" s="1660" t="s">
        <v>154</v>
      </c>
      <c r="H24" s="1660"/>
      <c r="I24" s="1660"/>
      <c r="K24" s="1739"/>
      <c r="L24" s="1739"/>
      <c r="M24" s="1739"/>
      <c r="N24" s="1739"/>
      <c r="P24" s="1739" t="s">
        <v>189</v>
      </c>
      <c r="Q24" s="1739"/>
      <c r="R24" s="1739"/>
      <c r="S24" s="1739"/>
      <c r="T24" s="1739"/>
      <c r="U24" s="1739"/>
    </row>
    <row r="25" spans="1:21" ht="15" customHeight="1">
      <c r="A25" s="878"/>
      <c r="B25" s="878"/>
      <c r="C25" s="878"/>
      <c r="D25" s="878"/>
      <c r="E25" s="878"/>
      <c r="F25" s="878"/>
      <c r="H25" s="923"/>
      <c r="I25" s="923"/>
      <c r="P25" s="1739"/>
      <c r="Q25" s="1739"/>
      <c r="R25" s="1739"/>
      <c r="S25" s="1739"/>
      <c r="T25" s="1739"/>
      <c r="U25" s="1739"/>
    </row>
    <row r="26" spans="1:21" ht="15" customHeight="1">
      <c r="A26" s="1943"/>
      <c r="B26" s="1943"/>
      <c r="C26" s="1943"/>
      <c r="D26" s="1943"/>
      <c r="E26" s="1943"/>
      <c r="F26" s="1943"/>
      <c r="G26" s="1943"/>
      <c r="H26" s="1943"/>
      <c r="I26" s="1943"/>
      <c r="J26" s="1943"/>
      <c r="K26" s="1943"/>
      <c r="L26" s="1943"/>
      <c r="M26" s="1943"/>
      <c r="N26" s="1943"/>
      <c r="O26" s="1943"/>
      <c r="P26" s="1943"/>
      <c r="Q26" s="1943"/>
      <c r="R26" s="1943"/>
      <c r="S26" s="1943"/>
      <c r="T26" s="1943"/>
    </row>
    <row r="27" spans="1:21" ht="15" customHeight="1">
      <c r="A27" s="1959" t="s">
        <v>298</v>
      </c>
      <c r="B27" s="1959"/>
      <c r="C27" s="1959"/>
      <c r="D27" s="1959"/>
      <c r="E27" s="1959"/>
      <c r="F27" s="1959"/>
      <c r="G27" s="1959"/>
      <c r="H27" s="1959"/>
      <c r="I27" s="1959"/>
      <c r="J27" s="1959"/>
      <c r="K27" s="1959"/>
      <c r="L27" s="1959"/>
      <c r="M27" s="1959"/>
      <c r="N27" s="1959"/>
      <c r="O27" s="1959"/>
      <c r="P27" s="1959"/>
      <c r="Q27" s="1959"/>
      <c r="R27" s="1959"/>
      <c r="S27" s="1959"/>
      <c r="T27" s="1959"/>
    </row>
    <row r="28" spans="1:21" ht="15" customHeight="1">
      <c r="A28" s="925"/>
      <c r="B28" s="925"/>
      <c r="C28" s="1431"/>
      <c r="D28" s="1431"/>
      <c r="E28" s="1431"/>
      <c r="F28" s="1431"/>
      <c r="G28" s="1432"/>
      <c r="H28" s="1433"/>
      <c r="I28" s="1433"/>
      <c r="J28" s="920"/>
    </row>
    <row r="29" spans="1:21" ht="15" customHeight="1" thickBot="1">
      <c r="B29" s="1946" t="s">
        <v>486</v>
      </c>
      <c r="C29" s="1946"/>
      <c r="D29" s="1946"/>
      <c r="E29" s="1946"/>
      <c r="F29" s="1425"/>
      <c r="G29" s="1426"/>
      <c r="K29" s="1424"/>
      <c r="P29" s="1946" t="s">
        <v>487</v>
      </c>
      <c r="Q29" s="1946"/>
      <c r="R29" s="1946"/>
      <c r="S29" s="1946"/>
    </row>
    <row r="30" spans="1:21" ht="15" customHeight="1" thickBot="1">
      <c r="B30" s="1946"/>
      <c r="C30" s="1946"/>
      <c r="D30" s="1946"/>
      <c r="E30" s="1946"/>
      <c r="F30" s="918"/>
      <c r="G30" s="918"/>
      <c r="I30" s="1961" t="s">
        <v>308</v>
      </c>
      <c r="J30" s="1962"/>
      <c r="K30" s="1962"/>
      <c r="L30" s="1963"/>
      <c r="P30" s="1946"/>
      <c r="Q30" s="1946"/>
      <c r="R30" s="1946"/>
      <c r="S30" s="1946"/>
    </row>
    <row r="31" spans="1:21" ht="15" customHeight="1">
      <c r="A31" s="1427"/>
      <c r="B31" s="1946"/>
      <c r="C31" s="1946"/>
      <c r="D31" s="1946"/>
      <c r="E31" s="1946"/>
      <c r="F31" s="925"/>
      <c r="G31" s="925"/>
      <c r="H31" s="925"/>
      <c r="I31" s="1423"/>
      <c r="J31" s="1424"/>
      <c r="K31" s="1424"/>
      <c r="L31" s="1423"/>
      <c r="P31" s="1946"/>
      <c r="Q31" s="1946"/>
      <c r="R31" s="1946"/>
      <c r="S31" s="1946"/>
    </row>
    <row r="32" spans="1:21" ht="15" customHeight="1">
      <c r="A32" s="1950"/>
      <c r="B32" s="1950"/>
      <c r="C32" s="1420"/>
      <c r="D32" s="1420"/>
      <c r="E32" s="1957"/>
      <c r="F32" s="1958"/>
      <c r="G32" s="399"/>
      <c r="H32" s="26"/>
      <c r="I32" s="1421"/>
      <c r="J32" s="920"/>
    </row>
    <row r="33" spans="1:20" ht="15" customHeight="1">
      <c r="C33" s="1422"/>
      <c r="D33" s="26"/>
      <c r="E33" s="1958"/>
      <c r="F33" s="1958"/>
      <c r="G33" s="918"/>
      <c r="H33" s="1421"/>
      <c r="I33" s="1421"/>
      <c r="J33" s="920"/>
    </row>
    <row r="34" spans="1:20" ht="15" customHeight="1">
      <c r="B34" s="1956" t="s">
        <v>109</v>
      </c>
      <c r="C34" s="1956"/>
      <c r="D34" s="1956"/>
      <c r="E34" s="1956"/>
      <c r="F34" s="918"/>
      <c r="G34" s="1419"/>
      <c r="H34" s="1419"/>
      <c r="I34" s="26"/>
      <c r="J34" s="26"/>
    </row>
    <row r="35" spans="1:20" ht="15" customHeight="1">
      <c r="A35" s="1411"/>
      <c r="B35" s="1956"/>
      <c r="C35" s="1956"/>
      <c r="D35" s="1956"/>
      <c r="E35" s="1956"/>
      <c r="F35" s="1418"/>
      <c r="G35" s="1418"/>
      <c r="I35" s="1947" t="s">
        <v>300</v>
      </c>
      <c r="J35" s="1948"/>
      <c r="K35" s="1948"/>
      <c r="L35" s="1949"/>
    </row>
    <row r="36" spans="1:20" ht="15" customHeight="1">
      <c r="A36" s="925"/>
      <c r="B36" s="1956"/>
      <c r="C36" s="1956"/>
      <c r="D36" s="1956"/>
      <c r="E36" s="1956"/>
      <c r="F36" s="26"/>
      <c r="G36" s="26"/>
      <c r="I36" s="1951" t="s">
        <v>301</v>
      </c>
      <c r="J36" s="1946"/>
      <c r="K36" s="1946"/>
      <c r="L36" s="1952"/>
    </row>
    <row r="37" spans="1:20" ht="15" customHeight="1">
      <c r="C37" s="1417"/>
      <c r="D37" s="26"/>
      <c r="E37" s="26"/>
      <c r="F37" s="26"/>
      <c r="G37" s="26"/>
      <c r="I37" s="1951"/>
      <c r="J37" s="1946"/>
      <c r="K37" s="1946"/>
      <c r="L37" s="1952"/>
      <c r="P37" s="1946" t="s">
        <v>242</v>
      </c>
      <c r="Q37" s="1946"/>
      <c r="R37" s="1946"/>
      <c r="S37" s="1946"/>
    </row>
    <row r="38" spans="1:20" ht="15" customHeight="1">
      <c r="B38" s="1956" t="s">
        <v>110</v>
      </c>
      <c r="C38" s="1956"/>
      <c r="D38" s="1956"/>
      <c r="E38" s="1956"/>
      <c r="F38" s="26"/>
      <c r="G38" s="26"/>
      <c r="I38" s="1953"/>
      <c r="J38" s="1954"/>
      <c r="K38" s="1954"/>
      <c r="L38" s="1955"/>
      <c r="P38" s="1946"/>
      <c r="Q38" s="1946"/>
      <c r="R38" s="1946"/>
      <c r="S38" s="1946"/>
    </row>
    <row r="39" spans="1:20" ht="15" customHeight="1">
      <c r="A39" s="1411"/>
      <c r="B39" s="1956"/>
      <c r="C39" s="1956"/>
      <c r="D39" s="1956"/>
      <c r="E39" s="1956"/>
      <c r="F39" s="1416"/>
      <c r="G39" s="26"/>
      <c r="J39" s="920"/>
      <c r="R39" s="26"/>
      <c r="S39" s="26"/>
    </row>
    <row r="40" spans="1:20" ht="15" customHeight="1">
      <c r="A40" s="1411"/>
      <c r="B40" s="1956"/>
      <c r="C40" s="1956"/>
      <c r="D40" s="1956"/>
      <c r="E40" s="1956"/>
      <c r="F40" s="26"/>
      <c r="G40" s="1413"/>
      <c r="J40" s="26"/>
      <c r="O40" s="23"/>
      <c r="P40" s="23"/>
      <c r="Q40" s="23"/>
      <c r="R40" s="24"/>
      <c r="S40" s="24"/>
      <c r="T40" s="23"/>
    </row>
    <row r="41" spans="1:20" ht="15" customHeight="1">
      <c r="A41" s="1411"/>
      <c r="B41" s="1414"/>
      <c r="C41" s="1414"/>
      <c r="D41" s="1414"/>
      <c r="E41" s="1414"/>
      <c r="F41" s="26"/>
      <c r="G41" s="1413"/>
      <c r="J41" s="26"/>
      <c r="O41" s="23"/>
      <c r="P41" s="1945" t="s">
        <v>297</v>
      </c>
      <c r="Q41" s="1945"/>
      <c r="R41" s="1945"/>
      <c r="S41" s="1945"/>
      <c r="T41" s="1960" t="s">
        <v>311</v>
      </c>
    </row>
    <row r="42" spans="1:20" ht="15" customHeight="1">
      <c r="A42" s="1950"/>
      <c r="B42" s="1950"/>
      <c r="C42" s="1415"/>
      <c r="D42" s="26"/>
      <c r="E42" s="26"/>
      <c r="F42" s="26"/>
      <c r="G42" s="1413"/>
      <c r="J42" s="920"/>
      <c r="O42" s="23"/>
      <c r="P42" s="1946" t="s">
        <v>306</v>
      </c>
      <c r="Q42" s="1946"/>
      <c r="R42" s="1946"/>
      <c r="S42" s="1946"/>
      <c r="T42" s="1960"/>
    </row>
    <row r="43" spans="1:20" ht="15" customHeight="1">
      <c r="B43" s="1966" t="s">
        <v>304</v>
      </c>
      <c r="C43" s="1966"/>
      <c r="D43" s="1966"/>
      <c r="E43" s="1966"/>
      <c r="F43" s="26"/>
      <c r="G43" s="26"/>
      <c r="O43" s="23"/>
      <c r="P43" s="1946"/>
      <c r="Q43" s="1946"/>
      <c r="R43" s="1946"/>
      <c r="S43" s="1946"/>
      <c r="T43" s="1960"/>
    </row>
    <row r="44" spans="1:20" ht="15" customHeight="1">
      <c r="B44" s="1966"/>
      <c r="C44" s="1966"/>
      <c r="D44" s="1966"/>
      <c r="E44" s="1966"/>
      <c r="F44" s="918"/>
      <c r="G44" s="918"/>
      <c r="I44" s="1972" t="s">
        <v>302</v>
      </c>
      <c r="J44" s="1973"/>
      <c r="K44" s="1973"/>
      <c r="L44" s="1974"/>
      <c r="O44" s="23"/>
      <c r="P44" s="1980" t="s">
        <v>485</v>
      </c>
      <c r="Q44" s="1980"/>
      <c r="R44" s="1980"/>
      <c r="S44" s="1980"/>
      <c r="T44" s="1960"/>
    </row>
    <row r="45" spans="1:20" ht="15" customHeight="1" thickBot="1">
      <c r="A45" s="927"/>
      <c r="F45" s="26"/>
      <c r="G45" s="26"/>
      <c r="I45" s="1975" t="s">
        <v>111</v>
      </c>
      <c r="J45" s="1971"/>
      <c r="K45" s="1971"/>
      <c r="L45" s="1976"/>
      <c r="O45" s="23"/>
      <c r="P45" s="1980"/>
      <c r="Q45" s="1980"/>
      <c r="R45" s="1980"/>
      <c r="S45" s="1980"/>
      <c r="T45" s="1960"/>
    </row>
    <row r="46" spans="1:20" ht="15" customHeight="1" thickBot="1">
      <c r="A46" s="927"/>
      <c r="B46" s="927"/>
      <c r="C46" s="1967" t="s">
        <v>310</v>
      </c>
      <c r="D46" s="1968"/>
      <c r="E46" s="1968"/>
      <c r="F46" s="1969"/>
      <c r="I46" s="1975"/>
      <c r="J46" s="1971"/>
      <c r="K46" s="1971"/>
      <c r="L46" s="1976"/>
      <c r="O46" s="23"/>
      <c r="P46" s="1971" t="s">
        <v>484</v>
      </c>
      <c r="Q46" s="1971"/>
      <c r="R46" s="1971"/>
      <c r="S46" s="1971"/>
      <c r="T46" s="1960"/>
    </row>
    <row r="47" spans="1:20" ht="15" customHeight="1">
      <c r="F47" s="26"/>
      <c r="G47" s="26"/>
      <c r="I47" s="1977"/>
      <c r="J47" s="1978"/>
      <c r="K47" s="1978"/>
      <c r="L47" s="1979"/>
      <c r="O47" s="23"/>
      <c r="P47" s="1971"/>
      <c r="Q47" s="1971"/>
      <c r="R47" s="1971"/>
      <c r="S47" s="1971"/>
      <c r="T47" s="1960"/>
    </row>
    <row r="48" spans="1:20" ht="15" customHeight="1">
      <c r="B48" s="1966" t="s">
        <v>303</v>
      </c>
      <c r="C48" s="1966"/>
      <c r="D48" s="1966"/>
      <c r="E48" s="1966"/>
      <c r="G48" s="1413"/>
      <c r="J48" s="935"/>
      <c r="O48" s="23"/>
      <c r="P48" s="1971"/>
      <c r="Q48" s="1971"/>
      <c r="R48" s="1971"/>
      <c r="S48" s="1971"/>
      <c r="T48" s="1960"/>
    </row>
    <row r="49" spans="1:20" ht="15" customHeight="1">
      <c r="A49" s="934"/>
      <c r="B49" s="1966"/>
      <c r="C49" s="1966"/>
      <c r="D49" s="1966"/>
      <c r="E49" s="1966"/>
      <c r="G49" s="1413"/>
      <c r="J49" s="935"/>
      <c r="O49" s="23"/>
      <c r="P49" s="1971"/>
      <c r="Q49" s="1971"/>
      <c r="R49" s="1971"/>
      <c r="S49" s="1971"/>
      <c r="T49" s="1960"/>
    </row>
    <row r="50" spans="1:20" ht="15" customHeight="1">
      <c r="A50" s="1411"/>
      <c r="B50" s="1411"/>
      <c r="D50" s="1412"/>
      <c r="E50" s="26"/>
      <c r="F50" s="26"/>
      <c r="G50" s="925"/>
      <c r="H50" s="318"/>
      <c r="I50" s="1964" t="s">
        <v>307</v>
      </c>
      <c r="J50" s="1964"/>
      <c r="K50" s="1964"/>
      <c r="L50" s="1964"/>
      <c r="O50" s="23"/>
      <c r="P50" s="1970" t="s">
        <v>305</v>
      </c>
      <c r="Q50" s="1970"/>
      <c r="R50" s="1970"/>
      <c r="S50" s="1970"/>
      <c r="T50" s="1960"/>
    </row>
    <row r="51" spans="1:20" ht="15" customHeight="1">
      <c r="A51" s="1411"/>
      <c r="B51" s="1411"/>
      <c r="D51" s="26"/>
      <c r="E51" s="26"/>
      <c r="F51" s="26"/>
      <c r="G51" s="26"/>
      <c r="H51" s="712"/>
      <c r="I51" s="1964"/>
      <c r="J51" s="1964"/>
      <c r="K51" s="1964"/>
      <c r="L51" s="1964"/>
      <c r="O51" s="23"/>
      <c r="P51" s="1970"/>
      <c r="Q51" s="1970"/>
      <c r="R51" s="1970"/>
      <c r="S51" s="1970"/>
      <c r="T51" s="1960"/>
    </row>
    <row r="52" spans="1:20" ht="15" customHeight="1">
      <c r="B52" s="1965" t="s">
        <v>309</v>
      </c>
      <c r="C52" s="1965"/>
      <c r="D52" s="1965"/>
      <c r="E52" s="1965"/>
      <c r="O52" s="23"/>
      <c r="P52" s="1965" t="s">
        <v>147</v>
      </c>
      <c r="Q52" s="1965"/>
      <c r="R52" s="1965"/>
      <c r="S52" s="1965"/>
      <c r="T52" s="1960"/>
    </row>
    <row r="53" spans="1:20" ht="15" customHeight="1">
      <c r="B53" s="1965"/>
      <c r="C53" s="1965"/>
      <c r="D53" s="1965"/>
      <c r="E53" s="1965"/>
      <c r="O53" s="23"/>
      <c r="P53" s="1965"/>
      <c r="Q53" s="1965"/>
      <c r="R53" s="1965"/>
      <c r="S53" s="1965"/>
      <c r="T53" s="1960"/>
    </row>
    <row r="54" spans="1:20" ht="15" customHeight="1">
      <c r="O54" s="23"/>
      <c r="P54" s="23"/>
      <c r="Q54" s="23"/>
      <c r="R54" s="23"/>
      <c r="S54" s="23"/>
      <c r="T54" s="23"/>
    </row>
    <row r="55" spans="1:20" ht="15" customHeight="1"/>
    <row r="56" spans="1:20" ht="15" customHeight="1"/>
    <row r="57" spans="1:20" ht="15" customHeight="1"/>
    <row r="58" spans="1:20" ht="15" customHeight="1"/>
    <row r="59" spans="1:20" ht="15" customHeight="1"/>
  </sheetData>
  <mergeCells count="36">
    <mergeCell ref="A27:T27"/>
    <mergeCell ref="T41:T53"/>
    <mergeCell ref="I30:L30"/>
    <mergeCell ref="I50:L51"/>
    <mergeCell ref="B52:E53"/>
    <mergeCell ref="B43:E44"/>
    <mergeCell ref="B48:E49"/>
    <mergeCell ref="C46:F46"/>
    <mergeCell ref="P50:S51"/>
    <mergeCell ref="P52:S53"/>
    <mergeCell ref="P46:S49"/>
    <mergeCell ref="I44:L44"/>
    <mergeCell ref="I45:L47"/>
    <mergeCell ref="B38:E40"/>
    <mergeCell ref="P42:S43"/>
    <mergeCell ref="P44:S45"/>
    <mergeCell ref="P41:S41"/>
    <mergeCell ref="P29:S31"/>
    <mergeCell ref="B29:E31"/>
    <mergeCell ref="I35:L35"/>
    <mergeCell ref="A42:B42"/>
    <mergeCell ref="I36:L38"/>
    <mergeCell ref="B34:E36"/>
    <mergeCell ref="A32:B32"/>
    <mergeCell ref="E32:F33"/>
    <mergeCell ref="P37:S38"/>
    <mergeCell ref="A26:T26"/>
    <mergeCell ref="A3:T3"/>
    <mergeCell ref="G22:I22"/>
    <mergeCell ref="G23:I23"/>
    <mergeCell ref="G24:I24"/>
    <mergeCell ref="K22:N22"/>
    <mergeCell ref="K23:N24"/>
    <mergeCell ref="P22:U22"/>
    <mergeCell ref="P23:U23"/>
    <mergeCell ref="P24:U2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8"/>
  <dimension ref="A1:Z378"/>
  <sheetViews>
    <sheetView showGridLines="0" zoomScaleNormal="100" zoomScaleSheetLayoutView="100" workbookViewId="0"/>
  </sheetViews>
  <sheetFormatPr defaultColWidth="9.140625" defaultRowHeight="11.25"/>
  <cols>
    <col min="1" max="1" width="11.140625" style="370" customWidth="1"/>
    <col min="2" max="2" width="8.85546875" style="370" customWidth="1"/>
    <col min="3" max="3" width="12" style="370" customWidth="1"/>
    <col min="4" max="4" width="8.7109375" style="370" customWidth="1"/>
    <col min="5" max="5" width="9" style="370" customWidth="1"/>
    <col min="6" max="10" width="8.7109375" style="370" customWidth="1"/>
    <col min="11" max="11" width="6.140625" style="370" customWidth="1"/>
    <col min="12" max="12" width="9.140625" style="370"/>
    <col min="13" max="13" width="9.140625" style="1434"/>
    <col min="14" max="14" width="10" style="1434" bestFit="1" customWidth="1"/>
    <col min="15" max="15" width="10" style="1434" customWidth="1"/>
    <col min="16" max="20" width="9.140625" style="1434"/>
    <col min="21" max="21" width="9.140625" style="370"/>
    <col min="22" max="22" width="9.140625" style="369"/>
    <col min="23" max="16384" width="9.140625" style="370"/>
  </cols>
  <sheetData>
    <row r="1" spans="1:26" ht="18.75">
      <c r="A1" s="396" t="s">
        <v>382</v>
      </c>
      <c r="K1" s="397"/>
    </row>
    <row r="2" spans="1:26" ht="5.0999999999999996" customHeight="1">
      <c r="A2" s="396"/>
      <c r="K2" s="397"/>
    </row>
    <row r="3" spans="1:26" ht="15.75">
      <c r="A3" s="1571" t="s">
        <v>437</v>
      </c>
      <c r="B3" s="1571"/>
      <c r="C3" s="1571"/>
      <c r="D3" s="1571"/>
      <c r="E3" s="1571"/>
      <c r="F3" s="1571"/>
      <c r="G3" s="1571"/>
      <c r="H3" s="1571"/>
      <c r="I3" s="1571"/>
      <c r="J3" s="1571"/>
      <c r="K3" s="1571"/>
    </row>
    <row r="4" spans="1:26" ht="5.0999999999999996" customHeight="1">
      <c r="A4" s="398"/>
      <c r="B4" s="398"/>
      <c r="C4" s="398"/>
      <c r="D4" s="398"/>
      <c r="E4" s="398"/>
      <c r="F4" s="398"/>
      <c r="G4" s="398"/>
      <c r="H4" s="398"/>
      <c r="I4" s="398"/>
      <c r="J4" s="398"/>
      <c r="K4" s="398"/>
    </row>
    <row r="5" spans="1:26" ht="13.5" customHeight="1">
      <c r="A5" s="1568" t="s">
        <v>495</v>
      </c>
      <c r="B5" s="1569"/>
      <c r="C5" s="1569"/>
      <c r="D5" s="1569"/>
      <c r="E5" s="1569"/>
      <c r="F5" s="1569"/>
      <c r="G5" s="1569"/>
      <c r="H5" s="1569"/>
      <c r="I5" s="1569"/>
      <c r="J5" s="1569"/>
      <c r="K5" s="1570"/>
      <c r="N5" s="1435"/>
      <c r="O5" s="1435"/>
      <c r="P5" s="1435"/>
      <c r="Q5" s="1435"/>
      <c r="R5" s="1435"/>
      <c r="S5" s="1435"/>
    </row>
    <row r="6" spans="1:26" s="393" customFormat="1" ht="45" customHeight="1">
      <c r="A6" s="29"/>
      <c r="B6" s="30"/>
      <c r="C6" s="31"/>
      <c r="D6" s="32" t="s">
        <v>381</v>
      </c>
      <c r="E6" s="33" t="s">
        <v>138</v>
      </c>
      <c r="F6" s="1573" t="s">
        <v>380</v>
      </c>
      <c r="G6" s="1574"/>
      <c r="H6" s="1574"/>
      <c r="I6" s="1574"/>
      <c r="J6" s="1574"/>
      <c r="K6" s="1575"/>
      <c r="M6" s="394"/>
      <c r="N6" s="394" t="str">
        <f>B7</f>
        <v>do ČR</v>
      </c>
      <c r="O6" s="394" t="str">
        <f>B10</f>
        <v>z ČR</v>
      </c>
      <c r="P6" s="394" t="str">
        <f>B16</f>
        <v>ze ZP</v>
      </c>
      <c r="Q6" s="394" t="str">
        <f>B20</f>
        <v>do ZP</v>
      </c>
      <c r="R6" s="394" t="s">
        <v>139</v>
      </c>
      <c r="S6" s="394" t="s">
        <v>274</v>
      </c>
      <c r="T6" s="394"/>
      <c r="V6" s="395"/>
    </row>
    <row r="7" spans="1:26" ht="14.45" customHeight="1">
      <c r="A7" s="1560" t="s">
        <v>129</v>
      </c>
      <c r="B7" s="1576" t="s">
        <v>87</v>
      </c>
      <c r="C7" s="363" t="s">
        <v>89</v>
      </c>
      <c r="D7" s="364">
        <v>43480021.758940823</v>
      </c>
      <c r="E7" s="365">
        <v>464267335.68493199</v>
      </c>
      <c r="F7" s="364"/>
      <c r="G7" s="364"/>
      <c r="H7" s="364"/>
      <c r="I7" s="364"/>
      <c r="J7" s="364"/>
      <c r="K7" s="365"/>
      <c r="L7" s="366"/>
      <c r="M7" s="367">
        <v>43831</v>
      </c>
      <c r="N7" s="1435">
        <v>127374.20824981539</v>
      </c>
      <c r="O7" s="1435">
        <v>-121721.97700179345</v>
      </c>
      <c r="P7" s="1435">
        <v>22773.577000000001</v>
      </c>
      <c r="Q7" s="1435">
        <v>-14.816000000000001</v>
      </c>
      <c r="R7" s="1435">
        <v>373.59056763208184</v>
      </c>
      <c r="S7" s="1435">
        <v>33470.024397745867</v>
      </c>
      <c r="T7" s="368"/>
      <c r="U7" s="371"/>
      <c r="X7" s="371"/>
      <c r="Y7" s="372"/>
      <c r="Z7" s="372"/>
    </row>
    <row r="8" spans="1:26" ht="14.45" customHeight="1">
      <c r="A8" s="1560"/>
      <c r="B8" s="1576"/>
      <c r="C8" s="373" t="s">
        <v>90</v>
      </c>
      <c r="D8" s="364">
        <v>1548.989369534447</v>
      </c>
      <c r="E8" s="365">
        <v>16263.645244000003</v>
      </c>
      <c r="F8" s="364"/>
      <c r="G8" s="364"/>
      <c r="H8" s="364"/>
      <c r="I8" s="364"/>
      <c r="J8" s="364"/>
      <c r="K8" s="365"/>
      <c r="L8" s="366"/>
      <c r="M8" s="367">
        <v>43832</v>
      </c>
      <c r="N8" s="1435">
        <v>135311.93163835848</v>
      </c>
      <c r="O8" s="1435">
        <v>-121717.53665998524</v>
      </c>
      <c r="P8" s="1435">
        <v>26143.251</v>
      </c>
      <c r="Q8" s="1435">
        <v>-16.158000000000001</v>
      </c>
      <c r="R8" s="1435">
        <v>377.81115033962061</v>
      </c>
      <c r="S8" s="1435">
        <v>40898.350518618536</v>
      </c>
      <c r="T8" s="368"/>
      <c r="U8" s="371"/>
      <c r="X8" s="371"/>
      <c r="Y8" s="372"/>
      <c r="Z8" s="372"/>
    </row>
    <row r="9" spans="1:26" ht="14.45" customHeight="1">
      <c r="A9" s="1560"/>
      <c r="B9" s="1577"/>
      <c r="C9" s="374" t="s">
        <v>38</v>
      </c>
      <c r="D9" s="375">
        <v>43481570.748310357</v>
      </c>
      <c r="E9" s="376">
        <v>464283599.330176</v>
      </c>
      <c r="F9" s="364"/>
      <c r="G9" s="364"/>
      <c r="H9" s="364"/>
      <c r="I9" s="364"/>
      <c r="J9" s="364"/>
      <c r="K9" s="365"/>
      <c r="L9" s="366"/>
      <c r="M9" s="367">
        <v>43833</v>
      </c>
      <c r="N9" s="1435">
        <v>136344.38970355524</v>
      </c>
      <c r="O9" s="1435">
        <v>-121135.94366494358</v>
      </c>
      <c r="P9" s="1435">
        <v>25608.089</v>
      </c>
      <c r="Q9" s="1435">
        <v>-14.967000000000001</v>
      </c>
      <c r="R9" s="1435">
        <v>358.06204397041648</v>
      </c>
      <c r="S9" s="1435">
        <v>38273.241974690893</v>
      </c>
      <c r="T9" s="368"/>
      <c r="U9" s="371"/>
      <c r="X9" s="371"/>
      <c r="Y9" s="372"/>
      <c r="Z9" s="372"/>
    </row>
    <row r="10" spans="1:26" ht="14.45" customHeight="1">
      <c r="A10" s="1560"/>
      <c r="B10" s="1578" t="s">
        <v>88</v>
      </c>
      <c r="C10" s="377" t="s">
        <v>89</v>
      </c>
      <c r="D10" s="364">
        <v>35891300.339698277</v>
      </c>
      <c r="E10" s="378">
        <v>383384964.92223507</v>
      </c>
      <c r="F10" s="364"/>
      <c r="G10" s="364"/>
      <c r="H10" s="364"/>
      <c r="I10" s="364"/>
      <c r="J10" s="364"/>
      <c r="K10" s="365"/>
      <c r="L10" s="366"/>
      <c r="M10" s="367">
        <v>43834</v>
      </c>
      <c r="N10" s="1435">
        <v>126960.83553117418</v>
      </c>
      <c r="O10" s="1435">
        <v>-112773.4233568942</v>
      </c>
      <c r="P10" s="1435">
        <v>21263.727999999999</v>
      </c>
      <c r="Q10" s="1435">
        <v>-14.364000000000001</v>
      </c>
      <c r="R10" s="1435">
        <v>394.95128036519611</v>
      </c>
      <c r="S10" s="1435">
        <v>33782.509564739354</v>
      </c>
      <c r="T10" s="368"/>
      <c r="U10" s="371"/>
      <c r="X10" s="371"/>
      <c r="Y10" s="372"/>
      <c r="Z10" s="372"/>
    </row>
    <row r="11" spans="1:26" ht="14.45" customHeight="1">
      <c r="A11" s="1560"/>
      <c r="B11" s="1576"/>
      <c r="C11" s="373" t="s">
        <v>90</v>
      </c>
      <c r="D11" s="364">
        <v>303.03038701382229</v>
      </c>
      <c r="E11" s="365">
        <v>3237.9774404999998</v>
      </c>
      <c r="F11" s="364"/>
      <c r="G11" s="364"/>
      <c r="H11" s="364"/>
      <c r="I11" s="364"/>
      <c r="J11" s="364"/>
      <c r="K11" s="365"/>
      <c r="L11" s="366"/>
      <c r="M11" s="367">
        <v>43835</v>
      </c>
      <c r="N11" s="1435">
        <v>132341.90631923199</v>
      </c>
      <c r="O11" s="1435">
        <v>-116100.04747336218</v>
      </c>
      <c r="P11" s="1435">
        <v>22277.417000000001</v>
      </c>
      <c r="Q11" s="1435">
        <v>-14.347</v>
      </c>
      <c r="R11" s="1435">
        <v>401.80321240274401</v>
      </c>
      <c r="S11" s="1435">
        <v>37962.001058585105</v>
      </c>
      <c r="T11" s="368"/>
      <c r="U11" s="371"/>
      <c r="X11" s="371"/>
      <c r="Y11" s="372"/>
      <c r="Z11" s="372"/>
    </row>
    <row r="12" spans="1:26" ht="14.45" customHeight="1">
      <c r="A12" s="1560"/>
      <c r="B12" s="1577"/>
      <c r="C12" s="374" t="s">
        <v>38</v>
      </c>
      <c r="D12" s="375">
        <v>35891603.370085292</v>
      </c>
      <c r="E12" s="376">
        <v>383388202.89967561</v>
      </c>
      <c r="F12" s="364"/>
      <c r="G12" s="364"/>
      <c r="H12" s="364"/>
      <c r="I12" s="364"/>
      <c r="J12" s="364"/>
      <c r="K12" s="365"/>
      <c r="L12" s="366"/>
      <c r="M12" s="367">
        <v>43836</v>
      </c>
      <c r="N12" s="1435">
        <v>131027.641101382</v>
      </c>
      <c r="O12" s="1435">
        <v>-117741.54657664312</v>
      </c>
      <c r="P12" s="1435">
        <v>22766.223999999998</v>
      </c>
      <c r="Q12" s="1435">
        <v>-12.577999999999999</v>
      </c>
      <c r="R12" s="1435">
        <v>399.27476108592043</v>
      </c>
      <c r="S12" s="1435">
        <v>42940.061173888702</v>
      </c>
      <c r="T12" s="368"/>
      <c r="U12" s="371"/>
      <c r="X12" s="371"/>
      <c r="Y12" s="372"/>
      <c r="Z12" s="372"/>
    </row>
    <row r="13" spans="1:26" ht="14.45" customHeight="1">
      <c r="A13" s="1560"/>
      <c r="B13" s="1564" t="s">
        <v>130</v>
      </c>
      <c r="C13" s="377" t="s">
        <v>89</v>
      </c>
      <c r="D13" s="364">
        <v>7588721.4192425394</v>
      </c>
      <c r="E13" s="378">
        <v>80882370.762696981</v>
      </c>
      <c r="F13" s="364"/>
      <c r="G13" s="364"/>
      <c r="H13" s="364"/>
      <c r="I13" s="364"/>
      <c r="J13" s="364"/>
      <c r="K13" s="365"/>
      <c r="L13" s="366"/>
      <c r="M13" s="367">
        <v>43837</v>
      </c>
      <c r="N13" s="1435">
        <v>136085.38347926995</v>
      </c>
      <c r="O13" s="1435">
        <v>-117173.51830361852</v>
      </c>
      <c r="P13" s="1435">
        <v>25420.719000000001</v>
      </c>
      <c r="Q13" s="1435">
        <v>-398.84199999999998</v>
      </c>
      <c r="R13" s="1435">
        <v>367.79408592941587</v>
      </c>
      <c r="S13" s="1435">
        <v>42493.516139422711</v>
      </c>
      <c r="T13" s="368"/>
      <c r="U13" s="371"/>
      <c r="X13" s="371"/>
      <c r="Y13" s="372"/>
      <c r="Z13" s="372"/>
    </row>
    <row r="14" spans="1:26" ht="14.45" customHeight="1">
      <c r="A14" s="1560"/>
      <c r="B14" s="1576"/>
      <c r="C14" s="373" t="s">
        <v>90</v>
      </c>
      <c r="D14" s="364">
        <v>1245.9589825206249</v>
      </c>
      <c r="E14" s="365">
        <v>13025.6678035</v>
      </c>
      <c r="F14" s="364"/>
      <c r="G14" s="364"/>
      <c r="H14" s="364"/>
      <c r="I14" s="364"/>
      <c r="J14" s="364"/>
      <c r="K14" s="365"/>
      <c r="L14" s="366"/>
      <c r="M14" s="367">
        <v>43838</v>
      </c>
      <c r="N14" s="1435">
        <v>135249.55691528643</v>
      </c>
      <c r="O14" s="1435">
        <v>-115506.05654604916</v>
      </c>
      <c r="P14" s="1435">
        <v>25528.609</v>
      </c>
      <c r="Q14" s="1435">
        <v>-1780.4370000000001</v>
      </c>
      <c r="R14" s="1435">
        <v>402.14161339262608</v>
      </c>
      <c r="S14" s="1435">
        <v>40510.710697564369</v>
      </c>
      <c r="T14" s="368"/>
      <c r="U14" s="371"/>
      <c r="X14" s="371"/>
      <c r="Y14" s="372"/>
      <c r="Z14" s="372"/>
    </row>
    <row r="15" spans="1:26" ht="14.45" customHeight="1">
      <c r="A15" s="1561"/>
      <c r="B15" s="1579"/>
      <c r="C15" s="379" t="s">
        <v>38</v>
      </c>
      <c r="D15" s="380">
        <v>7589967.3782250592</v>
      </c>
      <c r="E15" s="381">
        <v>80895396.430500492</v>
      </c>
      <c r="F15" s="382"/>
      <c r="G15" s="383"/>
      <c r="H15" s="383"/>
      <c r="I15" s="383"/>
      <c r="J15" s="383"/>
      <c r="K15" s="381"/>
      <c r="L15" s="366"/>
      <c r="M15" s="367">
        <v>43839</v>
      </c>
      <c r="N15" s="1435">
        <v>130430.9579069522</v>
      </c>
      <c r="O15" s="1435">
        <v>-114842.91169954637</v>
      </c>
      <c r="P15" s="1435">
        <v>23241.170999999998</v>
      </c>
      <c r="Q15" s="1435">
        <v>-1782.529</v>
      </c>
      <c r="R15" s="1435">
        <v>410.61009601648328</v>
      </c>
      <c r="S15" s="1435">
        <v>38951.776244707231</v>
      </c>
      <c r="T15" s="368"/>
      <c r="U15" s="371"/>
      <c r="X15" s="371"/>
      <c r="Y15" s="372"/>
      <c r="Z15" s="372"/>
    </row>
    <row r="16" spans="1:26" ht="14.45" customHeight="1">
      <c r="A16" s="1560" t="s">
        <v>131</v>
      </c>
      <c r="B16" s="1576" t="s">
        <v>91</v>
      </c>
      <c r="C16" s="363" t="s">
        <v>206</v>
      </c>
      <c r="D16" s="364">
        <v>2661888.0329999998</v>
      </c>
      <c r="E16" s="365">
        <v>28415541.020000003</v>
      </c>
      <c r="F16" s="364"/>
      <c r="G16" s="364"/>
      <c r="H16" s="364"/>
      <c r="I16" s="364"/>
      <c r="J16" s="364"/>
      <c r="K16" s="365"/>
      <c r="L16" s="366"/>
      <c r="M16" s="367">
        <v>43840</v>
      </c>
      <c r="N16" s="1435">
        <v>126824.22829412385</v>
      </c>
      <c r="O16" s="1435">
        <v>-110127.58096845659</v>
      </c>
      <c r="P16" s="1435">
        <v>19855.947</v>
      </c>
      <c r="Q16" s="1435">
        <v>-1490.1389999999999</v>
      </c>
      <c r="R16" s="1435">
        <v>375.74906815373811</v>
      </c>
      <c r="S16" s="1435">
        <v>36430.286501556679</v>
      </c>
      <c r="T16" s="368"/>
      <c r="U16" s="371"/>
      <c r="X16" s="371"/>
      <c r="Y16" s="372"/>
      <c r="Z16" s="372"/>
    </row>
    <row r="17" spans="1:26" ht="14.45" customHeight="1">
      <c r="A17" s="1560"/>
      <c r="B17" s="1576"/>
      <c r="C17" s="373" t="s">
        <v>132</v>
      </c>
      <c r="D17" s="364">
        <v>198449.44899999996</v>
      </c>
      <c r="E17" s="365">
        <v>2123141.5060000001</v>
      </c>
      <c r="F17" s="364"/>
      <c r="G17" s="364"/>
      <c r="H17" s="364"/>
      <c r="I17" s="364"/>
      <c r="J17" s="364"/>
      <c r="K17" s="365"/>
      <c r="L17" s="366"/>
      <c r="M17" s="367">
        <v>43841</v>
      </c>
      <c r="N17" s="1435">
        <v>125178.70239476739</v>
      </c>
      <c r="O17" s="1435">
        <v>-111977.12522417978</v>
      </c>
      <c r="P17" s="1435">
        <v>19658.395</v>
      </c>
      <c r="Q17" s="1435">
        <v>-12.99</v>
      </c>
      <c r="R17" s="1435">
        <v>360.45090595213424</v>
      </c>
      <c r="S17" s="1435">
        <v>34175.825257489312</v>
      </c>
      <c r="T17" s="368"/>
      <c r="U17" s="371"/>
      <c r="X17" s="371"/>
      <c r="Y17" s="372"/>
      <c r="Z17" s="372"/>
    </row>
    <row r="18" spans="1:26" ht="14.45" customHeight="1">
      <c r="A18" s="1560"/>
      <c r="B18" s="1576"/>
      <c r="C18" s="373" t="s">
        <v>208</v>
      </c>
      <c r="D18" s="364">
        <v>179541.13200000001</v>
      </c>
      <c r="E18" s="365">
        <v>1923430.6079999998</v>
      </c>
      <c r="F18" s="364"/>
      <c r="G18" s="364"/>
      <c r="H18" s="364"/>
      <c r="I18" s="364"/>
      <c r="J18" s="364"/>
      <c r="K18" s="365"/>
      <c r="L18" s="366"/>
      <c r="M18" s="367">
        <v>43842</v>
      </c>
      <c r="N18" s="1435">
        <v>129446.21479058971</v>
      </c>
      <c r="O18" s="1435">
        <v>-116846.741217428</v>
      </c>
      <c r="P18" s="1435">
        <v>21776.667000000001</v>
      </c>
      <c r="Q18" s="1435">
        <v>-13.211</v>
      </c>
      <c r="R18" s="1435">
        <v>370.91833192154655</v>
      </c>
      <c r="S18" s="1435">
        <v>33849.126218282952</v>
      </c>
      <c r="T18" s="368"/>
      <c r="U18" s="371"/>
      <c r="X18" s="371"/>
      <c r="Y18" s="372"/>
      <c r="Z18" s="372"/>
    </row>
    <row r="19" spans="1:26" ht="14.45" customHeight="1">
      <c r="A19" s="1560"/>
      <c r="B19" s="1577"/>
      <c r="C19" s="374" t="s">
        <v>38</v>
      </c>
      <c r="D19" s="375">
        <v>3039878.6140000001</v>
      </c>
      <c r="E19" s="376">
        <v>32462113.134000003</v>
      </c>
      <c r="F19" s="364"/>
      <c r="G19" s="364"/>
      <c r="H19" s="364"/>
      <c r="I19" s="364"/>
      <c r="J19" s="364"/>
      <c r="K19" s="365"/>
      <c r="L19" s="366"/>
      <c r="M19" s="367">
        <v>43843</v>
      </c>
      <c r="N19" s="1435">
        <v>132165.99535816014</v>
      </c>
      <c r="O19" s="1435">
        <v>-116972.53929739425</v>
      </c>
      <c r="P19" s="1435">
        <v>23318.953000000001</v>
      </c>
      <c r="Q19" s="1435">
        <v>-13.749000000000001</v>
      </c>
      <c r="R19" s="1435">
        <v>367.15982402450908</v>
      </c>
      <c r="S19" s="1435">
        <v>39636.079614309325</v>
      </c>
      <c r="T19" s="368"/>
      <c r="U19" s="371"/>
      <c r="X19" s="371"/>
      <c r="Y19" s="372"/>
      <c r="Z19" s="372"/>
    </row>
    <row r="20" spans="1:26" ht="14.45" customHeight="1">
      <c r="A20" s="1560"/>
      <c r="B20" s="1578" t="s">
        <v>92</v>
      </c>
      <c r="C20" s="377" t="s">
        <v>206</v>
      </c>
      <c r="D20" s="364">
        <v>1804841.2148999998</v>
      </c>
      <c r="E20" s="378">
        <v>19313587.575212199</v>
      </c>
      <c r="F20" s="364"/>
      <c r="G20" s="364"/>
      <c r="H20" s="364"/>
      <c r="I20" s="364"/>
      <c r="J20" s="364"/>
      <c r="K20" s="365"/>
      <c r="L20" s="366"/>
      <c r="M20" s="367">
        <v>43844</v>
      </c>
      <c r="N20" s="1435">
        <v>134098.26774976266</v>
      </c>
      <c r="O20" s="1435">
        <v>-117982.0476843549</v>
      </c>
      <c r="P20" s="1435">
        <v>24501.153999999999</v>
      </c>
      <c r="Q20" s="1435">
        <v>-14.144</v>
      </c>
      <c r="R20" s="1435">
        <v>363.17307273982317</v>
      </c>
      <c r="S20" s="1435">
        <v>41408.36846071465</v>
      </c>
      <c r="T20" s="368"/>
      <c r="U20" s="371"/>
      <c r="X20" s="371"/>
      <c r="Y20" s="372"/>
      <c r="Z20" s="372"/>
    </row>
    <row r="21" spans="1:26" ht="14.45" customHeight="1">
      <c r="A21" s="1560"/>
      <c r="B21" s="1576"/>
      <c r="C21" s="373" t="s">
        <v>132</v>
      </c>
      <c r="D21" s="364">
        <v>106191.28600000001</v>
      </c>
      <c r="E21" s="365">
        <v>1135601.3229999999</v>
      </c>
      <c r="F21" s="364"/>
      <c r="G21" s="364"/>
      <c r="H21" s="364"/>
      <c r="I21" s="364"/>
      <c r="J21" s="364"/>
      <c r="K21" s="365"/>
      <c r="L21" s="366"/>
      <c r="M21" s="367">
        <v>43845</v>
      </c>
      <c r="N21" s="1435">
        <v>141829.83226078702</v>
      </c>
      <c r="O21" s="1435">
        <v>-124601.63308365863</v>
      </c>
      <c r="P21" s="1435">
        <v>25934.149000000001</v>
      </c>
      <c r="Q21" s="1435">
        <v>-14.013999999999999</v>
      </c>
      <c r="R21" s="1435">
        <v>381.69277928794497</v>
      </c>
      <c r="S21" s="1435">
        <v>41471.275493487345</v>
      </c>
      <c r="T21" s="368"/>
      <c r="U21" s="371"/>
      <c r="X21" s="371"/>
      <c r="Y21" s="372"/>
      <c r="Z21" s="372"/>
    </row>
    <row r="22" spans="1:26" ht="14.45" customHeight="1">
      <c r="A22" s="1560"/>
      <c r="B22" s="1576"/>
      <c r="C22" s="373" t="s">
        <v>208</v>
      </c>
      <c r="D22" s="364">
        <v>107915.84300000001</v>
      </c>
      <c r="E22" s="365">
        <v>1156313.233</v>
      </c>
      <c r="F22" s="364"/>
      <c r="G22" s="364"/>
      <c r="H22" s="364"/>
      <c r="I22" s="364"/>
      <c r="J22" s="364"/>
      <c r="K22" s="365"/>
      <c r="L22" s="366"/>
      <c r="M22" s="367">
        <v>43846</v>
      </c>
      <c r="N22" s="1435">
        <v>130375.87720223653</v>
      </c>
      <c r="O22" s="1435">
        <v>-115949.78267749763</v>
      </c>
      <c r="P22" s="1435">
        <v>25901.628000000001</v>
      </c>
      <c r="Q22" s="1435">
        <v>-13.974</v>
      </c>
      <c r="R22" s="1435">
        <v>347.5299935162144</v>
      </c>
      <c r="S22" s="1435">
        <v>41398.581559561979</v>
      </c>
      <c r="T22" s="368"/>
      <c r="U22" s="371"/>
      <c r="X22" s="371"/>
      <c r="Y22" s="372"/>
      <c r="Z22" s="372"/>
    </row>
    <row r="23" spans="1:26" ht="14.45" customHeight="1">
      <c r="A23" s="1560"/>
      <c r="B23" s="1577"/>
      <c r="C23" s="374" t="s">
        <v>38</v>
      </c>
      <c r="D23" s="375">
        <v>2018948.3439</v>
      </c>
      <c r="E23" s="376">
        <v>21605502.131212197</v>
      </c>
      <c r="F23" s="364"/>
      <c r="G23" s="364"/>
      <c r="H23" s="364"/>
      <c r="I23" s="364"/>
      <c r="J23" s="364"/>
      <c r="K23" s="365"/>
      <c r="L23" s="366"/>
      <c r="M23" s="367">
        <v>43847</v>
      </c>
      <c r="N23" s="1435">
        <v>131762.79987340438</v>
      </c>
      <c r="O23" s="1435">
        <v>-120768.39329043149</v>
      </c>
      <c r="P23" s="1435">
        <v>27009.759999999998</v>
      </c>
      <c r="Q23" s="1435">
        <v>-14.68</v>
      </c>
      <c r="R23" s="1435">
        <v>370.42146292490764</v>
      </c>
      <c r="S23" s="1435">
        <v>39498.611860679863</v>
      </c>
      <c r="T23" s="368"/>
      <c r="U23" s="371"/>
      <c r="X23" s="371"/>
      <c r="Y23" s="372"/>
      <c r="Z23" s="372"/>
    </row>
    <row r="24" spans="1:26" ht="14.45" customHeight="1">
      <c r="A24" s="1560"/>
      <c r="B24" s="1564" t="s">
        <v>133</v>
      </c>
      <c r="C24" s="377" t="s">
        <v>206</v>
      </c>
      <c r="D24" s="364">
        <v>857046.81810000027</v>
      </c>
      <c r="E24" s="378">
        <v>9101953.4447877984</v>
      </c>
      <c r="F24" s="364"/>
      <c r="G24" s="364"/>
      <c r="H24" s="364"/>
      <c r="I24" s="364"/>
      <c r="J24" s="364"/>
      <c r="K24" s="365"/>
      <c r="L24" s="366"/>
      <c r="M24" s="367">
        <v>43848</v>
      </c>
      <c r="N24" s="1435">
        <v>132407.42483384322</v>
      </c>
      <c r="O24" s="1435">
        <v>-120533.985652495</v>
      </c>
      <c r="P24" s="1435">
        <v>25340.297999999999</v>
      </c>
      <c r="Q24" s="1435">
        <v>-14.522</v>
      </c>
      <c r="R24" s="1435">
        <v>364.03628934918794</v>
      </c>
      <c r="S24" s="1435">
        <v>35267.869778541623</v>
      </c>
      <c r="T24" s="368"/>
      <c r="U24" s="371"/>
      <c r="X24" s="371"/>
      <c r="Y24" s="372"/>
      <c r="Z24" s="372"/>
    </row>
    <row r="25" spans="1:26" ht="14.45" customHeight="1">
      <c r="A25" s="1560"/>
      <c r="B25" s="1576"/>
      <c r="C25" s="373" t="s">
        <v>132</v>
      </c>
      <c r="D25" s="364">
        <v>92258.162999999986</v>
      </c>
      <c r="E25" s="365">
        <v>987540.18300000031</v>
      </c>
      <c r="F25" s="364"/>
      <c r="G25" s="364"/>
      <c r="H25" s="364"/>
      <c r="I25" s="364"/>
      <c r="J25" s="364"/>
      <c r="K25" s="365"/>
      <c r="L25" s="366"/>
      <c r="M25" s="367">
        <v>43849</v>
      </c>
      <c r="N25" s="1435">
        <v>128303.06572423253</v>
      </c>
      <c r="O25" s="1435">
        <v>-115702.58149593839</v>
      </c>
      <c r="P25" s="1435">
        <v>25067.055</v>
      </c>
      <c r="Q25" s="1435">
        <v>-13.922000000000001</v>
      </c>
      <c r="R25" s="1435">
        <v>341.40689391330875</v>
      </c>
      <c r="S25" s="1435">
        <v>36913.918301210339</v>
      </c>
      <c r="T25" s="368"/>
      <c r="U25" s="371"/>
      <c r="X25" s="371"/>
      <c r="Y25" s="372"/>
      <c r="Z25" s="372"/>
    </row>
    <row r="26" spans="1:26" ht="14.45" customHeight="1">
      <c r="A26" s="1560"/>
      <c r="B26" s="1576"/>
      <c r="C26" s="373" t="s">
        <v>208</v>
      </c>
      <c r="D26" s="364">
        <v>71625.289000000004</v>
      </c>
      <c r="E26" s="365">
        <v>767117.37499999977</v>
      </c>
      <c r="F26" s="364"/>
      <c r="G26" s="364"/>
      <c r="H26" s="364"/>
      <c r="I26" s="364"/>
      <c r="J26" s="364"/>
      <c r="K26" s="365"/>
      <c r="L26" s="366"/>
      <c r="M26" s="367">
        <v>43850</v>
      </c>
      <c r="N26" s="1435">
        <v>130566.89313218695</v>
      </c>
      <c r="O26" s="1435">
        <v>-115335.74111193165</v>
      </c>
      <c r="P26" s="1435">
        <v>25977.011999999999</v>
      </c>
      <c r="Q26" s="1435">
        <v>-13.468999999999999</v>
      </c>
      <c r="R26" s="1435">
        <v>381.31418687480561</v>
      </c>
      <c r="S26" s="1435">
        <v>41603.123315335331</v>
      </c>
      <c r="T26" s="368"/>
      <c r="U26" s="371"/>
      <c r="X26" s="371"/>
      <c r="Y26" s="372"/>
      <c r="Z26" s="372"/>
    </row>
    <row r="27" spans="1:26" ht="14.45" customHeight="1">
      <c r="A27" s="1560"/>
      <c r="B27" s="1577"/>
      <c r="C27" s="374" t="s">
        <v>38</v>
      </c>
      <c r="D27" s="375">
        <v>1020930.2700999998</v>
      </c>
      <c r="E27" s="376">
        <v>10856611.002787799</v>
      </c>
      <c r="F27" s="364"/>
      <c r="G27" s="364"/>
      <c r="H27" s="364"/>
      <c r="I27" s="364"/>
      <c r="J27" s="364"/>
      <c r="K27" s="365"/>
      <c r="L27" s="366"/>
      <c r="M27" s="367">
        <v>43851</v>
      </c>
      <c r="N27" s="1435">
        <v>134772.76716953266</v>
      </c>
      <c r="O27" s="1435">
        <v>-119790.23525688365</v>
      </c>
      <c r="P27" s="1435">
        <v>25504.579000000002</v>
      </c>
      <c r="Q27" s="1435">
        <v>-14.317</v>
      </c>
      <c r="R27" s="1435">
        <v>367.23029303316156</v>
      </c>
      <c r="S27" s="1435">
        <v>43782.719568461034</v>
      </c>
      <c r="T27" s="368"/>
      <c r="U27" s="371"/>
      <c r="X27" s="371"/>
      <c r="Y27" s="372"/>
      <c r="Z27" s="372"/>
    </row>
    <row r="28" spans="1:26" ht="14.45" customHeight="1">
      <c r="A28" s="1561"/>
      <c r="B28" s="1555" t="s">
        <v>134</v>
      </c>
      <c r="C28" s="1556"/>
      <c r="D28" s="384">
        <v>2226167.6512324903</v>
      </c>
      <c r="E28" s="385">
        <v>23935487.848944414</v>
      </c>
      <c r="F28" s="382"/>
      <c r="G28" s="383"/>
      <c r="H28" s="383"/>
      <c r="I28" s="383"/>
      <c r="J28" s="383"/>
      <c r="K28" s="381"/>
      <c r="L28" s="366"/>
      <c r="M28" s="367">
        <v>43852</v>
      </c>
      <c r="N28" s="1435">
        <v>126446.00274290537</v>
      </c>
      <c r="O28" s="1435">
        <v>-111042.06456377255</v>
      </c>
      <c r="P28" s="1435">
        <v>27233.212</v>
      </c>
      <c r="Q28" s="1435">
        <v>-14.566000000000001</v>
      </c>
      <c r="R28" s="1435">
        <v>400.93906544174564</v>
      </c>
      <c r="S28" s="1435">
        <v>43696.924448171194</v>
      </c>
      <c r="T28" s="368"/>
      <c r="U28" s="371"/>
      <c r="X28" s="371"/>
      <c r="Y28" s="372"/>
      <c r="Z28" s="372"/>
    </row>
    <row r="29" spans="1:26" ht="14.45" customHeight="1">
      <c r="A29" s="1560" t="s">
        <v>101</v>
      </c>
      <c r="B29" s="1562" t="s">
        <v>94</v>
      </c>
      <c r="C29" s="363" t="s">
        <v>93</v>
      </c>
      <c r="D29" s="364">
        <v>106273.432</v>
      </c>
      <c r="E29" s="365">
        <v>1158993.6602717</v>
      </c>
      <c r="F29" s="364"/>
      <c r="G29" s="364"/>
      <c r="H29" s="364"/>
      <c r="I29" s="364"/>
      <c r="J29" s="364"/>
      <c r="K29" s="365"/>
      <c r="L29" s="366"/>
      <c r="M29" s="367">
        <v>43853</v>
      </c>
      <c r="N29" s="1435">
        <v>125866.86042831522</v>
      </c>
      <c r="O29" s="1435">
        <v>-108397.86264373879</v>
      </c>
      <c r="P29" s="1435">
        <v>26116.560000000001</v>
      </c>
      <c r="Q29" s="1435">
        <v>-14.093</v>
      </c>
      <c r="R29" s="1435">
        <v>402.09090871843097</v>
      </c>
      <c r="S29" s="1435">
        <v>42738.710784144117</v>
      </c>
      <c r="T29" s="368"/>
      <c r="U29" s="371"/>
      <c r="X29" s="371"/>
      <c r="Y29" s="372"/>
      <c r="Z29" s="372"/>
    </row>
    <row r="30" spans="1:26" ht="14.45" customHeight="1">
      <c r="A30" s="1560"/>
      <c r="B30" s="1562"/>
      <c r="C30" s="373" t="s">
        <v>79</v>
      </c>
      <c r="D30" s="364">
        <v>3707.0669999999959</v>
      </c>
      <c r="E30" s="365">
        <v>40559.905271989111</v>
      </c>
      <c r="F30" s="364"/>
      <c r="G30" s="364"/>
      <c r="H30" s="364"/>
      <c r="I30" s="364"/>
      <c r="J30" s="364"/>
      <c r="K30" s="365"/>
      <c r="L30" s="366"/>
      <c r="M30" s="367">
        <v>43854</v>
      </c>
      <c r="N30" s="1435">
        <v>119587.45753771496</v>
      </c>
      <c r="O30" s="1435">
        <v>-103171.67528220276</v>
      </c>
      <c r="P30" s="1435">
        <v>25335.473000000002</v>
      </c>
      <c r="Q30" s="1435">
        <v>-14.211</v>
      </c>
      <c r="R30" s="1435">
        <v>402.85464250089058</v>
      </c>
      <c r="S30" s="1435">
        <v>42913.525939402381</v>
      </c>
      <c r="T30" s="368"/>
      <c r="U30" s="371"/>
      <c r="X30" s="371"/>
      <c r="Y30" s="372"/>
      <c r="Z30" s="372"/>
    </row>
    <row r="31" spans="1:26" ht="14.45" customHeight="1">
      <c r="A31" s="1560"/>
      <c r="B31" s="1563"/>
      <c r="C31" s="374" t="s">
        <v>38</v>
      </c>
      <c r="D31" s="375">
        <v>109980.49899999998</v>
      </c>
      <c r="E31" s="376">
        <v>1199553.5655436888</v>
      </c>
      <c r="F31" s="364"/>
      <c r="G31" s="364"/>
      <c r="H31" s="364"/>
      <c r="I31" s="364"/>
      <c r="J31" s="364"/>
      <c r="K31" s="365"/>
      <c r="L31" s="366"/>
      <c r="M31" s="367">
        <v>43855</v>
      </c>
      <c r="N31" s="1435">
        <v>110964.12701761791</v>
      </c>
      <c r="O31" s="1435">
        <v>-97440.41565565989</v>
      </c>
      <c r="P31" s="1435">
        <v>25387.535</v>
      </c>
      <c r="Q31" s="1435">
        <v>-14.066000000000001</v>
      </c>
      <c r="R31" s="1435">
        <v>398.89147131083547</v>
      </c>
      <c r="S31" s="1435">
        <v>38606.993849349696</v>
      </c>
      <c r="T31" s="368"/>
      <c r="U31" s="371"/>
      <c r="X31" s="371"/>
      <c r="Y31" s="372"/>
      <c r="Z31" s="372"/>
    </row>
    <row r="32" spans="1:26" ht="14.45" customHeight="1">
      <c r="A32" s="1560"/>
      <c r="B32" s="1564" t="s">
        <v>95</v>
      </c>
      <c r="C32" s="377" t="s">
        <v>93</v>
      </c>
      <c r="D32" s="364">
        <v>12742.48</v>
      </c>
      <c r="E32" s="378">
        <v>133753.247</v>
      </c>
      <c r="F32" s="364"/>
      <c r="G32" s="364"/>
      <c r="H32" s="364"/>
      <c r="I32" s="364"/>
      <c r="J32" s="364"/>
      <c r="K32" s="365"/>
      <c r="L32" s="366"/>
      <c r="M32" s="367">
        <v>43856</v>
      </c>
      <c r="N32" s="1435">
        <v>112934.9171853571</v>
      </c>
      <c r="O32" s="1435">
        <v>-98003.318915497424</v>
      </c>
      <c r="P32" s="1435">
        <v>26673.184000000001</v>
      </c>
      <c r="Q32" s="1435">
        <v>-13.984</v>
      </c>
      <c r="R32" s="1435">
        <v>419.51629253328628</v>
      </c>
      <c r="S32" s="1435">
        <v>40080.044075460086</v>
      </c>
      <c r="T32" s="368"/>
      <c r="U32" s="371"/>
      <c r="X32" s="371"/>
      <c r="Y32" s="372"/>
      <c r="Z32" s="372"/>
    </row>
    <row r="33" spans="1:26" ht="14.45" customHeight="1">
      <c r="A33" s="1560"/>
      <c r="B33" s="1562"/>
      <c r="C33" s="373" t="s">
        <v>79</v>
      </c>
      <c r="D33" s="364">
        <v>14.516</v>
      </c>
      <c r="E33" s="365">
        <v>153.60599999999999</v>
      </c>
      <c r="F33" s="364"/>
      <c r="G33" s="364"/>
      <c r="H33" s="364"/>
      <c r="I33" s="364"/>
      <c r="J33" s="364"/>
      <c r="K33" s="365"/>
      <c r="L33" s="366"/>
      <c r="M33" s="367">
        <v>43857</v>
      </c>
      <c r="N33" s="1435">
        <v>112442.45068045153</v>
      </c>
      <c r="O33" s="1435">
        <v>-101481.94324295814</v>
      </c>
      <c r="P33" s="1435">
        <v>27989.663</v>
      </c>
      <c r="Q33" s="1435">
        <v>-200.506</v>
      </c>
      <c r="R33" s="1435">
        <v>402.76496861489602</v>
      </c>
      <c r="S33" s="1435">
        <v>41003.560689002479</v>
      </c>
      <c r="T33" s="368"/>
      <c r="U33" s="371"/>
      <c r="X33" s="371"/>
      <c r="Y33" s="372"/>
      <c r="Z33" s="372"/>
    </row>
    <row r="34" spans="1:26" ht="14.45" customHeight="1">
      <c r="A34" s="1560"/>
      <c r="B34" s="1563"/>
      <c r="C34" s="374" t="s">
        <v>38</v>
      </c>
      <c r="D34" s="375">
        <v>12756.996000000001</v>
      </c>
      <c r="E34" s="376">
        <v>133906.853</v>
      </c>
      <c r="F34" s="364"/>
      <c r="G34" s="364"/>
      <c r="H34" s="364"/>
      <c r="I34" s="364"/>
      <c r="J34" s="364"/>
      <c r="K34" s="365"/>
      <c r="L34" s="366"/>
      <c r="M34" s="367">
        <v>43858</v>
      </c>
      <c r="N34" s="1435">
        <v>117999.50838696066</v>
      </c>
      <c r="O34" s="1435">
        <v>-104771.72803038296</v>
      </c>
      <c r="P34" s="1435">
        <v>27620.675999999999</v>
      </c>
      <c r="Q34" s="1435">
        <v>-13.457000000000001</v>
      </c>
      <c r="R34" s="1435">
        <v>403.45757136728724</v>
      </c>
      <c r="S34" s="1435">
        <v>40413.094754929938</v>
      </c>
      <c r="T34" s="368"/>
      <c r="U34" s="371"/>
      <c r="X34" s="371"/>
      <c r="Y34" s="372"/>
      <c r="Z34" s="372"/>
    </row>
    <row r="35" spans="1:26" ht="14.45" customHeight="1">
      <c r="A35" s="1560"/>
      <c r="B35" s="1564" t="s">
        <v>38</v>
      </c>
      <c r="C35" s="377" t="s">
        <v>93</v>
      </c>
      <c r="D35" s="364">
        <v>119015.91200000001</v>
      </c>
      <c r="E35" s="378">
        <v>1292746.9072717002</v>
      </c>
      <c r="F35" s="364"/>
      <c r="G35" s="364"/>
      <c r="H35" s="364"/>
      <c r="I35" s="364"/>
      <c r="J35" s="364"/>
      <c r="K35" s="365"/>
      <c r="L35" s="366"/>
      <c r="M35" s="367">
        <v>43859</v>
      </c>
      <c r="N35" s="1435">
        <v>110518.26458487182</v>
      </c>
      <c r="O35" s="1435">
        <v>-102765.51640468404</v>
      </c>
      <c r="P35" s="1435">
        <v>28545.636999999999</v>
      </c>
      <c r="Q35" s="1435">
        <v>-13.342000000000001</v>
      </c>
      <c r="R35" s="1435">
        <v>383.68795837061901</v>
      </c>
      <c r="S35" s="1435">
        <v>40964.112584264556</v>
      </c>
      <c r="T35" s="368"/>
      <c r="U35" s="371"/>
      <c r="X35" s="371"/>
      <c r="Y35" s="372"/>
      <c r="Z35" s="372"/>
    </row>
    <row r="36" spans="1:26" ht="14.45" customHeight="1">
      <c r="A36" s="1560"/>
      <c r="B36" s="1562"/>
      <c r="C36" s="373" t="s">
        <v>79</v>
      </c>
      <c r="D36" s="364">
        <v>3721.582999999996</v>
      </c>
      <c r="E36" s="365">
        <v>40713.511271989111</v>
      </c>
      <c r="F36" s="364"/>
      <c r="G36" s="364"/>
      <c r="H36" s="364"/>
      <c r="I36" s="364"/>
      <c r="J36" s="364"/>
      <c r="K36" s="365"/>
      <c r="L36" s="366"/>
      <c r="M36" s="367">
        <v>43860</v>
      </c>
      <c r="N36" s="1435">
        <v>118439.77740267963</v>
      </c>
      <c r="O36" s="1435">
        <v>-105528.24559552697</v>
      </c>
      <c r="P36" s="1435">
        <v>26761.276999999998</v>
      </c>
      <c r="Q36" s="1435">
        <v>-13.119</v>
      </c>
      <c r="R36" s="1435">
        <v>379.73596820679563</v>
      </c>
      <c r="S36" s="1435">
        <v>39165.020741276487</v>
      </c>
      <c r="T36" s="368"/>
      <c r="U36" s="371"/>
      <c r="X36" s="371"/>
      <c r="Y36" s="372"/>
      <c r="Z36" s="372"/>
    </row>
    <row r="37" spans="1:26" ht="14.45" customHeight="1">
      <c r="A37" s="1561"/>
      <c r="B37" s="1567"/>
      <c r="C37" s="379" t="s">
        <v>38</v>
      </c>
      <c r="D37" s="380">
        <v>122737.495</v>
      </c>
      <c r="E37" s="381">
        <v>1333460.4185436892</v>
      </c>
      <c r="F37" s="382"/>
      <c r="G37" s="383"/>
      <c r="H37" s="383"/>
      <c r="I37" s="383"/>
      <c r="J37" s="383"/>
      <c r="K37" s="381"/>
      <c r="L37" s="366"/>
      <c r="M37" s="367">
        <v>43861</v>
      </c>
      <c r="N37" s="1435">
        <v>129615.36132503429</v>
      </c>
      <c r="O37" s="1435">
        <v>-118722.03291486445</v>
      </c>
      <c r="P37" s="1435">
        <v>21257.315999999999</v>
      </c>
      <c r="Q37" s="1435">
        <v>-11.362</v>
      </c>
      <c r="R37" s="1435">
        <v>419.71520478510735</v>
      </c>
      <c r="S37" s="1435">
        <v>32432.314036064221</v>
      </c>
      <c r="T37" s="368"/>
      <c r="U37" s="371"/>
      <c r="X37" s="371"/>
      <c r="Y37" s="372"/>
      <c r="Z37" s="372"/>
    </row>
    <row r="38" spans="1:26" ht="14.45" customHeight="1">
      <c r="A38" s="1560" t="s">
        <v>135</v>
      </c>
      <c r="B38" s="1562" t="s">
        <v>136</v>
      </c>
      <c r="C38" s="363" t="s">
        <v>167</v>
      </c>
      <c r="D38" s="364">
        <v>7859835.0979612917</v>
      </c>
      <c r="E38" s="365">
        <v>83980485.360669985</v>
      </c>
      <c r="F38" s="364"/>
      <c r="G38" s="364"/>
      <c r="H38" s="364"/>
      <c r="I38" s="364"/>
      <c r="J38" s="364"/>
      <c r="K38" s="365"/>
      <c r="L38" s="366"/>
      <c r="M38" s="367">
        <v>43862</v>
      </c>
      <c r="N38" s="1435">
        <v>126013.74723072055</v>
      </c>
      <c r="O38" s="1435">
        <v>-110655.32967612619</v>
      </c>
      <c r="P38" s="1435">
        <v>13486.108</v>
      </c>
      <c r="Q38" s="1435">
        <v>-305.50199999999995</v>
      </c>
      <c r="R38" s="1435">
        <v>391.07906385630804</v>
      </c>
      <c r="S38" s="1435">
        <v>26159.291268740155</v>
      </c>
      <c r="T38" s="368"/>
      <c r="U38" s="371"/>
      <c r="X38" s="371"/>
      <c r="Y38" s="372"/>
      <c r="Z38" s="372"/>
    </row>
    <row r="39" spans="1:26" ht="14.45" customHeight="1">
      <c r="A39" s="1560"/>
      <c r="B39" s="1562"/>
      <c r="C39" s="373" t="s">
        <v>96</v>
      </c>
      <c r="D39" s="364">
        <v>91722.644062579246</v>
      </c>
      <c r="E39" s="365">
        <v>979058.08976999996</v>
      </c>
      <c r="F39" s="364"/>
      <c r="G39" s="364"/>
      <c r="H39" s="364"/>
      <c r="I39" s="364"/>
      <c r="J39" s="364"/>
      <c r="K39" s="365"/>
      <c r="L39" s="366"/>
      <c r="M39" s="367">
        <v>43863</v>
      </c>
      <c r="N39" s="1435">
        <v>126649.00516932165</v>
      </c>
      <c r="O39" s="1435">
        <v>-112098.77940711046</v>
      </c>
      <c r="P39" s="1435">
        <v>12488.606</v>
      </c>
      <c r="Q39" s="1435">
        <v>-755.46799999999996</v>
      </c>
      <c r="R39" s="1435">
        <v>391.27993844121772</v>
      </c>
      <c r="S39" s="1435">
        <v>27663.054266883435</v>
      </c>
      <c r="T39" s="368"/>
      <c r="U39" s="371"/>
      <c r="X39" s="371"/>
      <c r="Y39" s="372"/>
      <c r="Z39" s="372"/>
    </row>
    <row r="40" spans="1:26" ht="14.45" customHeight="1">
      <c r="A40" s="1560"/>
      <c r="B40" s="1563"/>
      <c r="C40" s="374" t="s">
        <v>38</v>
      </c>
      <c r="D40" s="375">
        <v>7951557.7420238722</v>
      </c>
      <c r="E40" s="376">
        <v>84959543.450440004</v>
      </c>
      <c r="F40" s="364"/>
      <c r="G40" s="364"/>
      <c r="H40" s="364"/>
      <c r="I40" s="364"/>
      <c r="J40" s="364"/>
      <c r="K40" s="365"/>
      <c r="L40" s="366"/>
      <c r="M40" s="367">
        <v>43864</v>
      </c>
      <c r="N40" s="1435">
        <v>131888.97246544994</v>
      </c>
      <c r="O40" s="1435">
        <v>-114839.5199915603</v>
      </c>
      <c r="P40" s="1435">
        <v>12810.558999999999</v>
      </c>
      <c r="Q40" s="1435">
        <v>-9.1560000000000006</v>
      </c>
      <c r="R40" s="1435">
        <v>397.54444127656569</v>
      </c>
      <c r="S40" s="1435">
        <v>31762.415128134238</v>
      </c>
      <c r="T40" s="368"/>
      <c r="U40" s="371"/>
      <c r="X40" s="371"/>
      <c r="Y40" s="372"/>
      <c r="Z40" s="372"/>
    </row>
    <row r="41" spans="1:26" ht="14.45" customHeight="1">
      <c r="A41" s="1560"/>
      <c r="B41" s="1564" t="s">
        <v>137</v>
      </c>
      <c r="C41" s="377" t="s">
        <v>167</v>
      </c>
      <c r="D41" s="364">
        <v>12703.816999999999</v>
      </c>
      <c r="E41" s="378">
        <v>133340.01799999998</v>
      </c>
      <c r="F41" s="364"/>
      <c r="G41" s="364"/>
      <c r="H41" s="364"/>
      <c r="I41" s="364"/>
      <c r="J41" s="364"/>
      <c r="K41" s="365"/>
      <c r="L41" s="366"/>
      <c r="M41" s="367">
        <v>43865</v>
      </c>
      <c r="N41" s="1435">
        <v>121420.30488448149</v>
      </c>
      <c r="O41" s="1435">
        <v>-107086.49330098114</v>
      </c>
      <c r="P41" s="1435">
        <v>20390.905999999999</v>
      </c>
      <c r="Q41" s="1435">
        <v>-2441.6130000000003</v>
      </c>
      <c r="R41" s="1435">
        <v>405.36900567772739</v>
      </c>
      <c r="S41" s="1435">
        <v>35881.535057884328</v>
      </c>
      <c r="T41" s="368"/>
      <c r="U41" s="371"/>
      <c r="X41" s="371"/>
      <c r="Y41" s="372"/>
      <c r="Z41" s="372"/>
    </row>
    <row r="42" spans="1:26" ht="14.45" customHeight="1">
      <c r="A42" s="1560"/>
      <c r="B42" s="1562"/>
      <c r="C42" s="373" t="s">
        <v>96</v>
      </c>
      <c r="D42" s="364">
        <v>14.516</v>
      </c>
      <c r="E42" s="365">
        <v>153.60599999999999</v>
      </c>
      <c r="F42" s="364"/>
      <c r="G42" s="364"/>
      <c r="H42" s="364"/>
      <c r="I42" s="364"/>
      <c r="J42" s="364"/>
      <c r="K42" s="365"/>
      <c r="L42" s="366"/>
      <c r="M42" s="367">
        <v>43866</v>
      </c>
      <c r="N42" s="1435">
        <v>121621.94957273973</v>
      </c>
      <c r="O42" s="1435">
        <v>-106195.20413545733</v>
      </c>
      <c r="P42" s="1435">
        <v>22815.376</v>
      </c>
      <c r="Q42" s="1435">
        <v>-2919.7869999999998</v>
      </c>
      <c r="R42" s="1435">
        <v>407.05621165572717</v>
      </c>
      <c r="S42" s="1435">
        <v>40227.729048254441</v>
      </c>
      <c r="T42" s="368"/>
      <c r="U42" s="371"/>
      <c r="X42" s="371"/>
      <c r="Y42" s="372"/>
      <c r="Z42" s="372"/>
    </row>
    <row r="43" spans="1:26" ht="14.45" customHeight="1">
      <c r="A43" s="1560"/>
      <c r="B43" s="1563"/>
      <c r="C43" s="374" t="s">
        <v>38</v>
      </c>
      <c r="D43" s="375">
        <v>12718.332999999999</v>
      </c>
      <c r="E43" s="376">
        <v>133493.62399999998</v>
      </c>
      <c r="F43" s="364"/>
      <c r="G43" s="364"/>
      <c r="H43" s="364"/>
      <c r="I43" s="364"/>
      <c r="J43" s="364"/>
      <c r="K43" s="365"/>
      <c r="L43" s="366"/>
      <c r="M43" s="367">
        <v>43867</v>
      </c>
      <c r="N43" s="1435">
        <v>131589.96624116469</v>
      </c>
      <c r="O43" s="1435">
        <v>-110515.16404684038</v>
      </c>
      <c r="P43" s="1435">
        <v>24384.316999999999</v>
      </c>
      <c r="Q43" s="1435">
        <v>-2956.5619999999999</v>
      </c>
      <c r="R43" s="1435">
        <v>382.18412163754141</v>
      </c>
      <c r="S43" s="1435">
        <v>40802.634844075204</v>
      </c>
      <c r="T43" s="368"/>
      <c r="U43" s="371"/>
      <c r="X43" s="371"/>
      <c r="Y43" s="372"/>
      <c r="Z43" s="372"/>
    </row>
    <row r="44" spans="1:26" ht="14.45" customHeight="1">
      <c r="A44" s="1560"/>
      <c r="B44" s="1565" t="s">
        <v>190</v>
      </c>
      <c r="C44" s="1566"/>
      <c r="D44" s="386">
        <v>3707.0669999999959</v>
      </c>
      <c r="E44" s="387">
        <v>40559.905271989111</v>
      </c>
      <c r="F44" s="364"/>
      <c r="G44" s="364"/>
      <c r="H44" s="364"/>
      <c r="I44" s="364"/>
      <c r="J44" s="364"/>
      <c r="K44" s="365"/>
      <c r="L44" s="366"/>
      <c r="M44" s="367">
        <v>43868</v>
      </c>
      <c r="N44" s="1435">
        <v>124736.84249393397</v>
      </c>
      <c r="O44" s="1435">
        <v>-105113.54362274501</v>
      </c>
      <c r="P44" s="1435">
        <v>19755.598000000002</v>
      </c>
      <c r="Q44" s="1435">
        <v>-1307.1490000000001</v>
      </c>
      <c r="R44" s="1435">
        <v>391.91165540177627</v>
      </c>
      <c r="S44" s="1435">
        <v>37201.340851974557</v>
      </c>
      <c r="T44" s="368"/>
      <c r="U44" s="371"/>
      <c r="X44" s="371"/>
      <c r="Y44" s="372"/>
      <c r="Z44" s="372"/>
    </row>
    <row r="45" spans="1:26" ht="14.45" customHeight="1">
      <c r="A45" s="1560"/>
      <c r="B45" s="1565" t="s">
        <v>185</v>
      </c>
      <c r="C45" s="1566"/>
      <c r="D45" s="386">
        <v>679451.67099999986</v>
      </c>
      <c r="E45" s="387">
        <v>7260378.2992179999</v>
      </c>
      <c r="F45" s="364"/>
      <c r="G45" s="364"/>
      <c r="H45" s="364"/>
      <c r="I45" s="364"/>
      <c r="J45" s="364"/>
      <c r="K45" s="365"/>
      <c r="L45" s="366"/>
      <c r="M45" s="367">
        <v>43869</v>
      </c>
      <c r="N45" s="1435">
        <v>127489.67296128285</v>
      </c>
      <c r="O45" s="1435">
        <v>-107704.74100643527</v>
      </c>
      <c r="P45" s="1435">
        <v>14580.205</v>
      </c>
      <c r="Q45" s="1435">
        <v>-7.77</v>
      </c>
      <c r="R45" s="1435">
        <v>395.4301680862593</v>
      </c>
      <c r="S45" s="1435">
        <v>34155.777341393834</v>
      </c>
      <c r="T45" s="368"/>
      <c r="U45" s="371"/>
      <c r="X45" s="371"/>
      <c r="Y45" s="372"/>
      <c r="Z45" s="372"/>
    </row>
    <row r="46" spans="1:26" ht="14.45" customHeight="1">
      <c r="A46" s="1560"/>
      <c r="B46" s="1564" t="s">
        <v>97</v>
      </c>
      <c r="C46" s="377" t="s">
        <v>167</v>
      </c>
      <c r="D46" s="364">
        <v>8551990.5859612934</v>
      </c>
      <c r="E46" s="378">
        <v>91374203.677887991</v>
      </c>
      <c r="F46" s="364"/>
      <c r="G46" s="364"/>
      <c r="H46" s="364"/>
      <c r="I46" s="364"/>
      <c r="J46" s="364"/>
      <c r="K46" s="365"/>
      <c r="L46" s="366"/>
      <c r="M46" s="367">
        <v>43870</v>
      </c>
      <c r="N46" s="1435">
        <v>126863.41491718536</v>
      </c>
      <c r="O46" s="1435">
        <v>-107813.95716847769</v>
      </c>
      <c r="P46" s="1435">
        <v>14170.531000000001</v>
      </c>
      <c r="Q46" s="1435">
        <v>-6.9790000000000001</v>
      </c>
      <c r="R46" s="1435">
        <v>405.19650358931392</v>
      </c>
      <c r="S46" s="1435">
        <v>31562.432258242781</v>
      </c>
      <c r="T46" s="368"/>
      <c r="U46" s="371"/>
      <c r="X46" s="371"/>
      <c r="Y46" s="372"/>
      <c r="Z46" s="372"/>
    </row>
    <row r="47" spans="1:26" ht="14.45" customHeight="1">
      <c r="A47" s="1560"/>
      <c r="B47" s="1562"/>
      <c r="C47" s="373" t="s">
        <v>248</v>
      </c>
      <c r="D47" s="364">
        <v>142228.58725978711</v>
      </c>
      <c r="E47" s="365">
        <v>1520227.6741253468</v>
      </c>
      <c r="F47" s="364"/>
      <c r="G47" s="364"/>
      <c r="H47" s="364"/>
      <c r="I47" s="364"/>
      <c r="J47" s="364"/>
      <c r="K47" s="365"/>
      <c r="L47" s="366"/>
      <c r="M47" s="367">
        <v>43871</v>
      </c>
      <c r="N47" s="1435">
        <v>128306.75915180928</v>
      </c>
      <c r="O47" s="1435">
        <v>-108113.5689418715</v>
      </c>
      <c r="P47" s="1435">
        <v>14844.669</v>
      </c>
      <c r="Q47" s="1435">
        <v>-7.0590000000000002</v>
      </c>
      <c r="R47" s="1435">
        <v>390.37060806101181</v>
      </c>
      <c r="S47" s="1435">
        <v>34873.38358586793</v>
      </c>
      <c r="T47" s="368"/>
      <c r="U47" s="371"/>
      <c r="X47" s="371"/>
      <c r="Y47" s="372"/>
      <c r="Z47" s="372"/>
    </row>
    <row r="48" spans="1:26" ht="14.45" customHeight="1">
      <c r="A48" s="1561"/>
      <c r="B48" s="1567"/>
      <c r="C48" s="379" t="s">
        <v>38</v>
      </c>
      <c r="D48" s="380">
        <v>8694219.1732210796</v>
      </c>
      <c r="E48" s="381">
        <v>92894431.352013335</v>
      </c>
      <c r="F48" s="388"/>
      <c r="G48" s="388"/>
      <c r="H48" s="364"/>
      <c r="I48" s="364"/>
      <c r="J48" s="364"/>
      <c r="K48" s="365"/>
      <c r="L48" s="366"/>
      <c r="M48" s="367">
        <v>43872</v>
      </c>
      <c r="N48" s="1435">
        <v>130243.39698280409</v>
      </c>
      <c r="O48" s="1435">
        <v>-107133.63012976054</v>
      </c>
      <c r="P48" s="1435">
        <v>15355.66</v>
      </c>
      <c r="Q48" s="1435">
        <v>-7.3289999999999997</v>
      </c>
      <c r="R48" s="1435">
        <v>384.40734332577108</v>
      </c>
      <c r="S48" s="1435">
        <v>36988.340710318065</v>
      </c>
      <c r="T48" s="368"/>
      <c r="U48" s="371"/>
      <c r="X48" s="371"/>
      <c r="Y48" s="372"/>
      <c r="Z48" s="372"/>
    </row>
    <row r="49" spans="1:24" ht="14.45" customHeight="1">
      <c r="A49" s="1557" t="s">
        <v>478</v>
      </c>
      <c r="B49" s="1558"/>
      <c r="C49" s="1559"/>
      <c r="D49" s="375">
        <v>-39415.970103984699</v>
      </c>
      <c r="E49" s="376">
        <v>-191036.49981854856</v>
      </c>
      <c r="F49" s="389"/>
      <c r="G49" s="375"/>
      <c r="H49" s="390"/>
      <c r="I49" s="391"/>
      <c r="J49" s="390"/>
      <c r="K49" s="376"/>
      <c r="L49" s="366"/>
      <c r="M49" s="367">
        <v>43873</v>
      </c>
      <c r="N49" s="1435">
        <v>126270.40827091466</v>
      </c>
      <c r="O49" s="1435">
        <v>-104173.34950944193</v>
      </c>
      <c r="P49" s="1435">
        <v>15034.165999999999</v>
      </c>
      <c r="Q49" s="1435">
        <v>-7.4710000000000001</v>
      </c>
      <c r="R49" s="1435">
        <v>382.59951666779494</v>
      </c>
      <c r="S49" s="1435">
        <v>38882.609301433207</v>
      </c>
      <c r="T49" s="368"/>
      <c r="U49" s="371"/>
      <c r="X49" s="371"/>
    </row>
    <row r="50" spans="1:24" ht="12.75" customHeight="1">
      <c r="A50" s="1572" t="s">
        <v>498</v>
      </c>
      <c r="B50" s="1572"/>
      <c r="C50" s="1572"/>
      <c r="D50" s="1572"/>
      <c r="E50" s="1572"/>
      <c r="F50" s="1572"/>
      <c r="G50" s="1572"/>
      <c r="H50" s="1572"/>
      <c r="I50" s="1572"/>
      <c r="J50" s="1572"/>
      <c r="K50" s="1572"/>
      <c r="M50" s="367">
        <v>43874</v>
      </c>
      <c r="N50" s="1435">
        <v>118235.62928578963</v>
      </c>
      <c r="O50" s="1435">
        <v>-98820.06540774343</v>
      </c>
      <c r="P50" s="1435">
        <v>16132.286</v>
      </c>
      <c r="Q50" s="1435">
        <v>-6.94</v>
      </c>
      <c r="R50" s="1435">
        <v>360.58225449131373</v>
      </c>
      <c r="S50" s="1435">
        <v>37919.753213659838</v>
      </c>
      <c r="T50" s="368"/>
      <c r="U50" s="371"/>
      <c r="X50" s="371"/>
    </row>
    <row r="51" spans="1:24">
      <c r="A51" s="1572"/>
      <c r="B51" s="1572"/>
      <c r="C51" s="1572"/>
      <c r="D51" s="1572"/>
      <c r="E51" s="1572"/>
      <c r="F51" s="1572"/>
      <c r="G51" s="1572"/>
      <c r="H51" s="1572"/>
      <c r="I51" s="1572"/>
      <c r="J51" s="1572"/>
      <c r="K51" s="1572"/>
      <c r="M51" s="367">
        <v>43875</v>
      </c>
      <c r="N51" s="1435">
        <v>120015.56071315538</v>
      </c>
      <c r="O51" s="1435">
        <v>-100267.67908007174</v>
      </c>
      <c r="P51" s="1435">
        <v>13435.558999999999</v>
      </c>
      <c r="Q51" s="1435">
        <v>-6.6769999999999996</v>
      </c>
      <c r="R51" s="1435">
        <v>358.57176058129414</v>
      </c>
      <c r="S51" s="1435">
        <v>34928.473197573876</v>
      </c>
      <c r="T51" s="368"/>
      <c r="U51" s="371"/>
      <c r="X51" s="371"/>
    </row>
    <row r="52" spans="1:24">
      <c r="D52" s="372"/>
      <c r="E52" s="372"/>
      <c r="M52" s="367">
        <v>43876</v>
      </c>
      <c r="N52" s="1435">
        <v>126609.13809473572</v>
      </c>
      <c r="O52" s="1435">
        <v>-103443.1997046102</v>
      </c>
      <c r="P52" s="1435">
        <v>9572.5689999999995</v>
      </c>
      <c r="Q52" s="1435">
        <v>-5.5880000000000001</v>
      </c>
      <c r="R52" s="1435">
        <v>343.07999205326894</v>
      </c>
      <c r="S52" s="1435">
        <v>29867.918422138511</v>
      </c>
      <c r="T52" s="368"/>
      <c r="U52" s="371"/>
      <c r="X52" s="371"/>
    </row>
    <row r="53" spans="1:24">
      <c r="D53" s="392"/>
      <c r="E53" s="392"/>
      <c r="M53" s="367">
        <v>43877</v>
      </c>
      <c r="N53" s="1435">
        <v>128220.07279248866</v>
      </c>
      <c r="O53" s="1435">
        <v>-105300.97584133348</v>
      </c>
      <c r="P53" s="1435">
        <v>7091.7960000000003</v>
      </c>
      <c r="Q53" s="1435">
        <v>-5.31</v>
      </c>
      <c r="R53" s="1435">
        <v>350.82599986140735</v>
      </c>
      <c r="S53" s="1435">
        <v>28381.49359147665</v>
      </c>
      <c r="T53" s="368"/>
      <c r="U53" s="371"/>
      <c r="X53" s="371"/>
    </row>
    <row r="54" spans="1:24">
      <c r="D54" s="392"/>
      <c r="E54" s="392"/>
      <c r="M54" s="367">
        <v>43878</v>
      </c>
      <c r="N54" s="1435">
        <v>128460.94208249815</v>
      </c>
      <c r="O54" s="1435">
        <v>-111145.91307099906</v>
      </c>
      <c r="P54" s="1435">
        <v>10986.582</v>
      </c>
      <c r="Q54" s="1435">
        <v>-5.1639999999999997</v>
      </c>
      <c r="R54" s="1435">
        <v>285.74782505144742</v>
      </c>
      <c r="S54" s="1435">
        <v>31865.297483829123</v>
      </c>
      <c r="T54" s="368"/>
      <c r="U54" s="371"/>
      <c r="X54" s="371"/>
    </row>
    <row r="55" spans="1:24">
      <c r="M55" s="367">
        <v>43879</v>
      </c>
      <c r="N55" s="1435">
        <v>126028.91655237896</v>
      </c>
      <c r="O55" s="1435">
        <v>-100498.86591412597</v>
      </c>
      <c r="P55" s="1435">
        <v>10375.046</v>
      </c>
      <c r="Q55" s="1435">
        <v>-5.3</v>
      </c>
      <c r="R55" s="1435">
        <v>275.10170433981398</v>
      </c>
      <c r="S55" s="1435">
        <v>32953.310593488844</v>
      </c>
      <c r="T55" s="368"/>
      <c r="U55" s="371"/>
      <c r="X55" s="371"/>
    </row>
    <row r="56" spans="1:24">
      <c r="M56" s="367">
        <v>43880</v>
      </c>
      <c r="N56" s="1435">
        <v>120264.53423356895</v>
      </c>
      <c r="O56" s="1435">
        <v>-97376.256989133879</v>
      </c>
      <c r="P56" s="1435">
        <v>9943.2109999999993</v>
      </c>
      <c r="Q56" s="1435">
        <v>-5.8540000000000001</v>
      </c>
      <c r="R56" s="1435">
        <v>263.71369007839945</v>
      </c>
      <c r="S56" s="1435">
        <v>35578.523413793519</v>
      </c>
      <c r="T56" s="368"/>
      <c r="U56" s="371"/>
      <c r="X56" s="371"/>
    </row>
    <row r="57" spans="1:24">
      <c r="M57" s="367">
        <v>43881</v>
      </c>
      <c r="N57" s="1435">
        <v>121450.27851039139</v>
      </c>
      <c r="O57" s="1435">
        <v>-100557.83732461231</v>
      </c>
      <c r="P57" s="1435">
        <v>12759.552</v>
      </c>
      <c r="Q57" s="1435">
        <v>-6.4779999999999998</v>
      </c>
      <c r="R57" s="1435">
        <v>264.04565608522995</v>
      </c>
      <c r="S57" s="1435">
        <v>34354.473219402927</v>
      </c>
      <c r="T57" s="368"/>
      <c r="U57" s="371"/>
      <c r="X57" s="371"/>
    </row>
    <row r="58" spans="1:24">
      <c r="M58" s="367">
        <v>43882</v>
      </c>
      <c r="N58" s="1435">
        <v>125679.17396349827</v>
      </c>
      <c r="O58" s="1435">
        <v>-102248.94081654184</v>
      </c>
      <c r="P58" s="1435">
        <v>11664.277</v>
      </c>
      <c r="Q58" s="1435">
        <v>-7.36</v>
      </c>
      <c r="R58" s="1435">
        <v>265.85016208219236</v>
      </c>
      <c r="S58" s="1435">
        <v>35341.316400282252</v>
      </c>
      <c r="T58" s="368"/>
      <c r="U58" s="371"/>
      <c r="X58" s="371"/>
    </row>
    <row r="59" spans="1:24">
      <c r="M59" s="367">
        <v>43883</v>
      </c>
      <c r="N59" s="1435">
        <v>120188.27407954427</v>
      </c>
      <c r="O59" s="1435">
        <v>-99739.191897879544</v>
      </c>
      <c r="P59" s="1435">
        <v>8706.6319999999996</v>
      </c>
      <c r="Q59" s="1435">
        <v>-6.6050000000000004</v>
      </c>
      <c r="R59" s="1435">
        <v>252.32868462249763</v>
      </c>
      <c r="S59" s="1435">
        <v>28814.885414692824</v>
      </c>
      <c r="T59" s="368"/>
      <c r="U59" s="371"/>
      <c r="X59" s="371"/>
    </row>
    <row r="60" spans="1:24">
      <c r="M60" s="367">
        <v>43884</v>
      </c>
      <c r="N60" s="1435">
        <v>120094.69247810951</v>
      </c>
      <c r="O60" s="1435">
        <v>-101337.45437282413</v>
      </c>
      <c r="P60" s="1435">
        <v>10898.950999999999</v>
      </c>
      <c r="Q60" s="1435">
        <v>-6.5629999999999997</v>
      </c>
      <c r="R60" s="1435">
        <v>249.6595853922295</v>
      </c>
      <c r="S60" s="1435">
        <v>26974.23354546362</v>
      </c>
      <c r="T60" s="368"/>
      <c r="U60" s="371"/>
      <c r="X60" s="371"/>
    </row>
    <row r="61" spans="1:24">
      <c r="M61" s="367">
        <v>43885</v>
      </c>
      <c r="N61" s="1435">
        <v>121058.72876885747</v>
      </c>
      <c r="O61" s="1435">
        <v>-105500.57495516405</v>
      </c>
      <c r="P61" s="1435">
        <v>14293.425999999999</v>
      </c>
      <c r="Q61" s="1435">
        <v>-7.1020000000000003</v>
      </c>
      <c r="R61" s="1435">
        <v>255.72862491561537</v>
      </c>
      <c r="S61" s="1435">
        <v>32918.622452445212</v>
      </c>
      <c r="T61" s="368"/>
      <c r="U61" s="371"/>
      <c r="X61" s="371"/>
    </row>
    <row r="62" spans="1:24">
      <c r="M62" s="367">
        <v>43886</v>
      </c>
      <c r="N62" s="1435">
        <v>122104.87287688575</v>
      </c>
      <c r="O62" s="1435">
        <v>-104935.3096318177</v>
      </c>
      <c r="P62" s="1435">
        <v>15258.718000000001</v>
      </c>
      <c r="Q62" s="1435">
        <v>-8.1289999999999996</v>
      </c>
      <c r="R62" s="1435">
        <v>247.87696488055659</v>
      </c>
      <c r="S62" s="1435">
        <v>31681.185712357998</v>
      </c>
      <c r="T62" s="368"/>
      <c r="U62" s="371"/>
      <c r="X62" s="371"/>
    </row>
    <row r="63" spans="1:24">
      <c r="M63" s="367">
        <v>43887</v>
      </c>
      <c r="N63" s="1435">
        <v>117821.60987445933</v>
      </c>
      <c r="O63" s="1435">
        <v>-100590.82920139255</v>
      </c>
      <c r="P63" s="1435">
        <v>16401.456999999999</v>
      </c>
      <c r="Q63" s="1435">
        <v>-6.6920000000000002</v>
      </c>
      <c r="R63" s="1435">
        <v>252.96721098805872</v>
      </c>
      <c r="S63" s="1435">
        <v>34713.820878302053</v>
      </c>
      <c r="T63" s="368"/>
      <c r="U63" s="371"/>
      <c r="X63" s="371"/>
    </row>
    <row r="64" spans="1:24">
      <c r="M64" s="367">
        <v>43888</v>
      </c>
      <c r="N64" s="1435">
        <v>118131.69638147486</v>
      </c>
      <c r="O64" s="1435">
        <v>-100449.73203924466</v>
      </c>
      <c r="P64" s="1435">
        <v>17316.88</v>
      </c>
      <c r="Q64" s="1435">
        <v>-28.417000000000002</v>
      </c>
      <c r="R64" s="1435">
        <v>250.44082451597367</v>
      </c>
      <c r="S64" s="1435">
        <v>35378.917485276485</v>
      </c>
      <c r="T64" s="368"/>
      <c r="U64" s="371"/>
      <c r="X64" s="371"/>
    </row>
    <row r="65" spans="13:24">
      <c r="M65" s="367">
        <v>43889</v>
      </c>
      <c r="N65" s="1435">
        <v>118100.96107184303</v>
      </c>
      <c r="O65" s="1435">
        <v>-99901.230087561984</v>
      </c>
      <c r="P65" s="1435">
        <v>18301.52</v>
      </c>
      <c r="Q65" s="1435">
        <v>-25.506</v>
      </c>
      <c r="R65" s="1435">
        <v>256.175469169471</v>
      </c>
      <c r="S65" s="1435">
        <v>35896.98679375535</v>
      </c>
      <c r="T65" s="368"/>
      <c r="U65" s="371"/>
      <c r="X65" s="371"/>
    </row>
    <row r="66" spans="13:24">
      <c r="M66" s="367">
        <v>43890</v>
      </c>
      <c r="N66" s="1435">
        <v>113642.8040932588</v>
      </c>
      <c r="O66" s="1435">
        <v>-98036.217955480548</v>
      </c>
      <c r="P66" s="1435">
        <v>16888.185000000001</v>
      </c>
      <c r="Q66" s="1435">
        <v>-5.0540000000000003</v>
      </c>
      <c r="R66" s="1435">
        <v>243.70083934522691</v>
      </c>
      <c r="S66" s="1435">
        <v>31811.501514974436</v>
      </c>
      <c r="T66" s="368"/>
      <c r="U66" s="371"/>
      <c r="X66" s="371"/>
    </row>
    <row r="67" spans="13:24">
      <c r="M67" s="367">
        <v>43891</v>
      </c>
      <c r="N67" s="1435">
        <v>127277.05032176391</v>
      </c>
      <c r="O67" s="1435">
        <v>-116218.6538664416</v>
      </c>
      <c r="P67" s="1435">
        <v>14654.641</v>
      </c>
      <c r="Q67" s="1435">
        <v>-4.391</v>
      </c>
      <c r="R67" s="1435">
        <v>258.69099098541307</v>
      </c>
      <c r="S67" s="1435">
        <v>27964.664684559229</v>
      </c>
      <c r="T67" s="368"/>
      <c r="U67" s="371"/>
      <c r="X67" s="371"/>
    </row>
    <row r="68" spans="13:24">
      <c r="M68" s="367">
        <v>43892</v>
      </c>
      <c r="N68" s="1435">
        <v>131999.00516932167</v>
      </c>
      <c r="O68" s="1435">
        <v>-120311.49910328093</v>
      </c>
      <c r="P68" s="1435">
        <v>18162.59</v>
      </c>
      <c r="Q68" s="1435">
        <v>-5.8220000000000001</v>
      </c>
      <c r="R68" s="1435">
        <v>297.30060967378529</v>
      </c>
      <c r="S68" s="1435">
        <v>31568.716647126501</v>
      </c>
      <c r="T68" s="368"/>
      <c r="U68" s="371"/>
      <c r="X68" s="371"/>
    </row>
    <row r="69" spans="13:24">
      <c r="M69" s="367">
        <v>43893</v>
      </c>
      <c r="N69" s="1435">
        <v>123502.57727608398</v>
      </c>
      <c r="O69" s="1435">
        <v>-115952.19959911384</v>
      </c>
      <c r="P69" s="1435">
        <v>25585.683000000001</v>
      </c>
      <c r="Q69" s="1435">
        <v>-16.100999999999999</v>
      </c>
      <c r="R69" s="1435">
        <v>314.76005033190955</v>
      </c>
      <c r="S69" s="1435">
        <v>34613.69109898687</v>
      </c>
      <c r="T69" s="368"/>
      <c r="U69" s="371"/>
      <c r="X69" s="371"/>
    </row>
    <row r="70" spans="13:24">
      <c r="M70" s="367">
        <v>43894</v>
      </c>
      <c r="N70" s="1435">
        <v>126818.91233252453</v>
      </c>
      <c r="O70" s="1435">
        <v>-119752.72391602489</v>
      </c>
      <c r="P70" s="1435">
        <v>27480.026999999998</v>
      </c>
      <c r="Q70" s="1435">
        <v>-10.085000000000001</v>
      </c>
      <c r="R70" s="1435">
        <v>340.55246539067656</v>
      </c>
      <c r="S70" s="1435">
        <v>35324.270163152934</v>
      </c>
      <c r="T70" s="368"/>
      <c r="U70" s="371"/>
      <c r="X70" s="371"/>
    </row>
    <row r="71" spans="13:24">
      <c r="M71" s="367">
        <v>43895</v>
      </c>
      <c r="N71" s="1435">
        <v>130106.5977423779</v>
      </c>
      <c r="O71" s="1435">
        <v>-124289.16552378943</v>
      </c>
      <c r="P71" s="1435">
        <v>29630.861000000001</v>
      </c>
      <c r="Q71" s="1435">
        <v>-487.255</v>
      </c>
      <c r="R71" s="1435">
        <v>364.10585691379771</v>
      </c>
      <c r="S71" s="1435">
        <v>32277.432300971559</v>
      </c>
      <c r="T71" s="368"/>
      <c r="U71" s="371"/>
      <c r="X71" s="371"/>
    </row>
    <row r="72" spans="13:24">
      <c r="M72" s="367">
        <v>43896</v>
      </c>
      <c r="N72" s="1435">
        <v>125818.69395505855</v>
      </c>
      <c r="O72" s="1435">
        <v>-122223.44973098427</v>
      </c>
      <c r="P72" s="1435">
        <v>28258.573</v>
      </c>
      <c r="Q72" s="1435">
        <v>-404.226</v>
      </c>
      <c r="R72" s="1435">
        <v>359.06673383297755</v>
      </c>
      <c r="S72" s="1435">
        <v>32746.650540641916</v>
      </c>
      <c r="T72" s="368"/>
      <c r="U72" s="371"/>
      <c r="X72" s="371"/>
    </row>
    <row r="73" spans="13:24">
      <c r="M73" s="367">
        <v>43897</v>
      </c>
      <c r="N73" s="1435">
        <v>127451.83985652497</v>
      </c>
      <c r="O73" s="1435">
        <v>-123477.79618103176</v>
      </c>
      <c r="P73" s="1435">
        <v>25030.62</v>
      </c>
      <c r="Q73" s="1435">
        <v>-8.5749999999999993</v>
      </c>
      <c r="R73" s="1435">
        <v>357.24075788894515</v>
      </c>
      <c r="S73" s="1435">
        <v>30534.377470861778</v>
      </c>
      <c r="T73" s="368"/>
      <c r="U73" s="371"/>
      <c r="X73" s="371"/>
    </row>
    <row r="74" spans="13:24">
      <c r="M74" s="367">
        <v>43898</v>
      </c>
      <c r="N74" s="1435">
        <v>128783.00453634351</v>
      </c>
      <c r="O74" s="1435">
        <v>-123225.00896719065</v>
      </c>
      <c r="P74" s="1435">
        <v>25139.059000000001</v>
      </c>
      <c r="Q74" s="1435">
        <v>-7.9450000000000003</v>
      </c>
      <c r="R74" s="1435">
        <v>357.15169834452053</v>
      </c>
      <c r="S74" s="1435">
        <v>28540.250715256083</v>
      </c>
      <c r="T74" s="368"/>
      <c r="U74" s="371"/>
      <c r="X74" s="371"/>
    </row>
    <row r="75" spans="13:24">
      <c r="M75" s="367">
        <v>43899</v>
      </c>
      <c r="N75" s="1435">
        <v>133055.67148433378</v>
      </c>
      <c r="O75" s="1435">
        <v>-123516.58508281465</v>
      </c>
      <c r="P75" s="1435">
        <v>21618.053</v>
      </c>
      <c r="Q75" s="1435">
        <v>-8.157</v>
      </c>
      <c r="R75" s="1435">
        <v>360.60602509728909</v>
      </c>
      <c r="S75" s="1435">
        <v>33734.816361102727</v>
      </c>
      <c r="T75" s="368"/>
      <c r="U75" s="371"/>
      <c r="X75" s="371"/>
    </row>
    <row r="76" spans="13:24">
      <c r="M76" s="367">
        <v>43900</v>
      </c>
      <c r="N76" s="1435">
        <v>135349.21194218801</v>
      </c>
      <c r="O76" s="1435">
        <v>-122068.8184407638</v>
      </c>
      <c r="P76" s="1435">
        <v>19550.244999999999</v>
      </c>
      <c r="Q76" s="1435">
        <v>-6.5419999999999998</v>
      </c>
      <c r="R76" s="1435">
        <v>368.04955385756961</v>
      </c>
      <c r="S76" s="1435">
        <v>32253.977809965632</v>
      </c>
      <c r="T76" s="368"/>
      <c r="U76" s="371"/>
      <c r="X76" s="371"/>
    </row>
    <row r="77" spans="13:24">
      <c r="M77" s="367">
        <v>43901</v>
      </c>
      <c r="N77" s="1435">
        <v>138815.785420403</v>
      </c>
      <c r="O77" s="1435">
        <v>-126072.72813587931</v>
      </c>
      <c r="P77" s="1435">
        <v>19298.939999999999</v>
      </c>
      <c r="Q77" s="1435">
        <v>-471.57600000000002</v>
      </c>
      <c r="R77" s="1435">
        <v>371.56480913027514</v>
      </c>
      <c r="S77" s="1435">
        <v>29981.409349722308</v>
      </c>
      <c r="T77" s="368"/>
      <c r="U77" s="371"/>
      <c r="X77" s="371"/>
    </row>
    <row r="78" spans="13:24">
      <c r="M78" s="367">
        <v>43902</v>
      </c>
      <c r="N78" s="1435">
        <v>132604.1512817808</v>
      </c>
      <c r="O78" s="1435">
        <v>-127495.42778774133</v>
      </c>
      <c r="P78" s="1435">
        <v>19189.853999999999</v>
      </c>
      <c r="Q78" s="1435">
        <v>-382.39699999999999</v>
      </c>
      <c r="R78" s="1435">
        <v>368.97472500035883</v>
      </c>
      <c r="S78" s="1435">
        <v>26385.892097780827</v>
      </c>
      <c r="T78" s="368"/>
      <c r="U78" s="371"/>
      <c r="X78" s="371"/>
    </row>
    <row r="79" spans="13:24">
      <c r="M79" s="367">
        <v>43903</v>
      </c>
      <c r="N79" s="1435">
        <v>131301.32292435912</v>
      </c>
      <c r="O79" s="1435">
        <v>-122194.7452262897</v>
      </c>
      <c r="P79" s="1435">
        <v>19152.817999999999</v>
      </c>
      <c r="Q79" s="1435">
        <v>-666.654</v>
      </c>
      <c r="R79" s="1435">
        <v>373.64943487638618</v>
      </c>
      <c r="S79" s="1435">
        <v>29260.225443298044</v>
      </c>
      <c r="T79" s="368"/>
      <c r="U79" s="371"/>
      <c r="X79" s="371"/>
    </row>
    <row r="80" spans="13:24">
      <c r="M80" s="367">
        <v>43904</v>
      </c>
      <c r="N80" s="1435">
        <v>131325.73478215004</v>
      </c>
      <c r="O80" s="1435">
        <v>-121797.49446144106</v>
      </c>
      <c r="P80" s="1435">
        <v>20129.096000000001</v>
      </c>
      <c r="Q80" s="1435">
        <v>-772.94200000000001</v>
      </c>
      <c r="R80" s="1435">
        <v>366.00854847919339</v>
      </c>
      <c r="S80" s="1435">
        <v>26535.239424452764</v>
      </c>
      <c r="T80" s="368"/>
      <c r="U80" s="371"/>
      <c r="X80" s="371"/>
    </row>
    <row r="81" spans="13:24">
      <c r="M81" s="367">
        <v>43905</v>
      </c>
      <c r="N81" s="1435">
        <v>131343.17227555648</v>
      </c>
      <c r="O81" s="1435">
        <v>-121957.31933748287</v>
      </c>
      <c r="P81" s="1435">
        <v>21081.163</v>
      </c>
      <c r="Q81" s="1435">
        <v>-728.02499999999998</v>
      </c>
      <c r="R81" s="1435">
        <v>361.40215362447043</v>
      </c>
      <c r="S81" s="1435">
        <v>26965.819644613362</v>
      </c>
      <c r="T81" s="368"/>
      <c r="U81" s="371"/>
      <c r="X81" s="371"/>
    </row>
    <row r="82" spans="13:24">
      <c r="M82" s="367">
        <v>43906</v>
      </c>
      <c r="N82" s="1435">
        <v>130955.30857685411</v>
      </c>
      <c r="O82" s="1435">
        <v>-120691.6626226395</v>
      </c>
      <c r="P82" s="1435">
        <v>19189.806</v>
      </c>
      <c r="Q82" s="1435">
        <v>-704.98</v>
      </c>
      <c r="R82" s="1435">
        <v>369.45527546439234</v>
      </c>
      <c r="S82" s="1435">
        <v>30522.576797665974</v>
      </c>
      <c r="T82" s="368"/>
      <c r="U82" s="371"/>
      <c r="X82" s="371"/>
    </row>
    <row r="83" spans="13:24">
      <c r="M83" s="367">
        <v>43907</v>
      </c>
      <c r="N83" s="1435">
        <v>133670.28695010024</v>
      </c>
      <c r="O83" s="1435">
        <v>-121788.94081654184</v>
      </c>
      <c r="P83" s="1435">
        <v>16796.607</v>
      </c>
      <c r="Q83" s="1435">
        <v>-1118.376</v>
      </c>
      <c r="R83" s="1435">
        <v>336.41911502952394</v>
      </c>
      <c r="S83" s="1435">
        <v>28777.895391379225</v>
      </c>
      <c r="T83" s="368"/>
      <c r="U83" s="371"/>
      <c r="X83" s="371"/>
    </row>
    <row r="84" spans="13:24">
      <c r="M84" s="367">
        <v>43908</v>
      </c>
      <c r="N84" s="1435">
        <v>124621.69216162043</v>
      </c>
      <c r="O84" s="1435">
        <v>-115761.01171009601</v>
      </c>
      <c r="P84" s="1435">
        <v>16375.987999999999</v>
      </c>
      <c r="Q84" s="1435">
        <v>-39.427</v>
      </c>
      <c r="R84" s="1435">
        <v>343.00587304954854</v>
      </c>
      <c r="S84" s="1435">
        <v>25695.465671813959</v>
      </c>
      <c r="T84" s="368"/>
      <c r="U84" s="371"/>
      <c r="X84" s="371"/>
    </row>
    <row r="85" spans="13:24">
      <c r="M85" s="367">
        <v>43909</v>
      </c>
      <c r="N85" s="1435">
        <v>108572.34940394557</v>
      </c>
      <c r="O85" s="1435">
        <v>-99931.764954109094</v>
      </c>
      <c r="P85" s="1435">
        <v>16858.909</v>
      </c>
      <c r="Q85" s="1435">
        <v>-449.18599999999998</v>
      </c>
      <c r="R85" s="1435">
        <v>339.65273889878966</v>
      </c>
      <c r="S85" s="1435">
        <v>24819.084802383484</v>
      </c>
      <c r="T85" s="368"/>
      <c r="U85" s="371"/>
      <c r="X85" s="371"/>
    </row>
    <row r="86" spans="13:24">
      <c r="M86" s="367">
        <v>43910</v>
      </c>
      <c r="N86" s="1435">
        <v>108424.99314273658</v>
      </c>
      <c r="O86" s="1435">
        <v>-101412.47705454161</v>
      </c>
      <c r="P86" s="1435">
        <v>18045.771000000001</v>
      </c>
      <c r="Q86" s="1435">
        <v>-1794.7350000000001</v>
      </c>
      <c r="R86" s="1435">
        <v>330.36423955959617</v>
      </c>
      <c r="S86" s="1435">
        <v>23782.536880777385</v>
      </c>
      <c r="T86" s="368"/>
      <c r="U86" s="371"/>
      <c r="X86" s="371"/>
    </row>
    <row r="87" spans="13:24">
      <c r="M87" s="367">
        <v>43911</v>
      </c>
      <c r="N87" s="1435">
        <v>108453.45922565671</v>
      </c>
      <c r="O87" s="1435">
        <v>-101617.56725392974</v>
      </c>
      <c r="P87" s="1435">
        <v>18538.168000000001</v>
      </c>
      <c r="Q87" s="1435">
        <v>-344.935</v>
      </c>
      <c r="R87" s="1435">
        <v>325.40848969158168</v>
      </c>
      <c r="S87" s="1435">
        <v>26410.720858801276</v>
      </c>
      <c r="T87" s="368"/>
      <c r="U87" s="371"/>
      <c r="X87" s="371"/>
    </row>
    <row r="88" spans="13:24">
      <c r="M88" s="367">
        <v>43912</v>
      </c>
      <c r="N88" s="1435">
        <v>108201.38305728453</v>
      </c>
      <c r="O88" s="1435">
        <v>-98779.450363962445</v>
      </c>
      <c r="P88" s="1435">
        <v>21399.851999999999</v>
      </c>
      <c r="Q88" s="1435">
        <v>-8.5549999999999997</v>
      </c>
      <c r="R88" s="1435">
        <v>331.82221492946928</v>
      </c>
      <c r="S88" s="1435">
        <v>30326.086799519559</v>
      </c>
      <c r="T88" s="368"/>
      <c r="U88" s="371"/>
      <c r="X88" s="371"/>
    </row>
    <row r="89" spans="13:24">
      <c r="M89" s="367">
        <v>43913</v>
      </c>
      <c r="N89" s="1435">
        <v>108163.03618525161</v>
      </c>
      <c r="O89" s="1435">
        <v>-99660.123430741631</v>
      </c>
      <c r="P89" s="1435">
        <v>23352.647000000001</v>
      </c>
      <c r="Q89" s="1435">
        <v>-11.102</v>
      </c>
      <c r="R89" s="1435">
        <v>353.38081888884022</v>
      </c>
      <c r="S89" s="1435">
        <v>34029.937204969625</v>
      </c>
      <c r="T89" s="368"/>
      <c r="U89" s="371"/>
      <c r="X89" s="371"/>
    </row>
    <row r="90" spans="13:24">
      <c r="M90" s="367">
        <v>43914</v>
      </c>
      <c r="N90" s="1435">
        <v>113248.93976157824</v>
      </c>
      <c r="O90" s="1435">
        <v>-102101.96539719381</v>
      </c>
      <c r="P90" s="1435">
        <v>23975.425999999999</v>
      </c>
      <c r="Q90" s="1435">
        <v>-10.382999999999999</v>
      </c>
      <c r="R90" s="1435">
        <v>348.14174574126378</v>
      </c>
      <c r="S90" s="1435">
        <v>33906.084319988528</v>
      </c>
      <c r="T90" s="368"/>
      <c r="U90" s="371"/>
      <c r="X90" s="371"/>
    </row>
    <row r="91" spans="13:24">
      <c r="M91" s="367">
        <v>43915</v>
      </c>
      <c r="N91" s="1435">
        <v>108242.01814537396</v>
      </c>
      <c r="O91" s="1435">
        <v>-101764.42135246334</v>
      </c>
      <c r="P91" s="1435">
        <v>22520.809000000001</v>
      </c>
      <c r="Q91" s="1435">
        <v>-9.4190000000000005</v>
      </c>
      <c r="R91" s="1435">
        <v>349.13022514548106</v>
      </c>
      <c r="S91" s="1435">
        <v>32424.05307474461</v>
      </c>
      <c r="T91" s="368"/>
      <c r="U91" s="371"/>
      <c r="X91" s="371"/>
    </row>
    <row r="92" spans="13:24">
      <c r="M92" s="367">
        <v>43916</v>
      </c>
      <c r="N92" s="1435">
        <v>109202.74396033338</v>
      </c>
      <c r="O92" s="1435">
        <v>-99416.567148433387</v>
      </c>
      <c r="P92" s="1435">
        <v>21186.831999999999</v>
      </c>
      <c r="Q92" s="1435">
        <v>-8.7330000000000005</v>
      </c>
      <c r="R92" s="1435">
        <v>346.46602204314394</v>
      </c>
      <c r="S92" s="1435">
        <v>31711.162992427388</v>
      </c>
      <c r="T92" s="368"/>
      <c r="U92" s="371"/>
      <c r="X92" s="371"/>
    </row>
    <row r="93" spans="13:24">
      <c r="M93" s="367">
        <v>43917</v>
      </c>
      <c r="N93" s="1435">
        <v>104926.06076590357</v>
      </c>
      <c r="O93" s="1435">
        <v>-97392.164785314904</v>
      </c>
      <c r="P93" s="1435">
        <v>17228.256000000001</v>
      </c>
      <c r="Q93" s="1435">
        <v>-6.359</v>
      </c>
      <c r="R93" s="1435">
        <v>346.24934505539392</v>
      </c>
      <c r="S93" s="1435">
        <v>25883.945122452227</v>
      </c>
      <c r="T93" s="368"/>
      <c r="U93" s="371"/>
      <c r="X93" s="371"/>
    </row>
    <row r="94" spans="13:24">
      <c r="M94" s="367">
        <v>43918</v>
      </c>
      <c r="N94" s="1435">
        <v>98648.114780040079</v>
      </c>
      <c r="O94" s="1435">
        <v>-94794.301086612526</v>
      </c>
      <c r="P94" s="1435">
        <v>17928.93</v>
      </c>
      <c r="Q94" s="1435">
        <v>-5.6479999999999997</v>
      </c>
      <c r="R94" s="1435">
        <v>341.7663691576314</v>
      </c>
      <c r="S94" s="1435">
        <v>19975.167640131076</v>
      </c>
      <c r="T94" s="368"/>
      <c r="U94" s="371"/>
      <c r="X94" s="371"/>
    </row>
    <row r="95" spans="13:24">
      <c r="M95" s="367">
        <v>43919</v>
      </c>
      <c r="N95" s="1435">
        <v>89389.534761050745</v>
      </c>
      <c r="O95" s="1435">
        <v>-83288.475577592588</v>
      </c>
      <c r="P95" s="1435">
        <v>17638.356</v>
      </c>
      <c r="Q95" s="1435">
        <v>-5.7949999999999999</v>
      </c>
      <c r="R95" s="1435">
        <v>346.73584975473744</v>
      </c>
      <c r="S95" s="1435">
        <v>24726.564472635404</v>
      </c>
      <c r="T95" s="368"/>
      <c r="U95" s="371"/>
      <c r="X95" s="371"/>
    </row>
    <row r="96" spans="13:24">
      <c r="M96" s="367">
        <v>43920</v>
      </c>
      <c r="N96" s="1435">
        <v>104434.01835636672</v>
      </c>
      <c r="O96" s="1435">
        <v>-97278.685515349731</v>
      </c>
      <c r="P96" s="1435">
        <v>22588</v>
      </c>
      <c r="Q96" s="1435">
        <v>-7.476</v>
      </c>
      <c r="R96" s="1435">
        <v>340.94844383420616</v>
      </c>
      <c r="S96" s="1435">
        <v>32004.609229040088</v>
      </c>
      <c r="T96" s="368"/>
      <c r="U96" s="371"/>
      <c r="X96" s="371"/>
    </row>
    <row r="97" spans="13:24">
      <c r="M97" s="367">
        <v>43921</v>
      </c>
      <c r="N97" s="1435">
        <v>106778.18440763795</v>
      </c>
      <c r="O97" s="1435">
        <v>-95946.751767064037</v>
      </c>
      <c r="P97" s="1435">
        <v>23118.378000000001</v>
      </c>
      <c r="Q97" s="1435">
        <v>-7.3010000000000002</v>
      </c>
      <c r="R97" s="1435">
        <v>347.90067735586439</v>
      </c>
      <c r="S97" s="1435">
        <v>35453.684319618449</v>
      </c>
      <c r="T97" s="368"/>
      <c r="U97" s="371"/>
      <c r="X97" s="371"/>
    </row>
    <row r="98" spans="13:24">
      <c r="M98" s="367">
        <v>43922</v>
      </c>
      <c r="N98" s="1435">
        <v>115910.21099272075</v>
      </c>
      <c r="O98" s="1435">
        <v>-97344.678763582662</v>
      </c>
      <c r="P98" s="1435">
        <v>12304.727000000001</v>
      </c>
      <c r="Q98" s="1435">
        <v>-6.0049999999999999</v>
      </c>
      <c r="R98" s="1435">
        <v>368.99221333975316</v>
      </c>
      <c r="S98" s="1435">
        <v>32934.799696856702</v>
      </c>
      <c r="T98" s="368"/>
      <c r="U98" s="371"/>
      <c r="X98" s="371"/>
    </row>
    <row r="99" spans="13:24">
      <c r="M99" s="367">
        <v>43923</v>
      </c>
      <c r="N99" s="1435">
        <v>113739.6286528115</v>
      </c>
      <c r="O99" s="1435">
        <v>-88278.630657242335</v>
      </c>
      <c r="P99" s="1435">
        <v>6544.8040000000001</v>
      </c>
      <c r="Q99" s="1435">
        <v>-9.016</v>
      </c>
      <c r="R99" s="1435">
        <v>373.90233050751982</v>
      </c>
      <c r="S99" s="1435">
        <v>30099.403344735612</v>
      </c>
      <c r="T99" s="368"/>
      <c r="U99" s="371"/>
      <c r="X99" s="371"/>
    </row>
    <row r="100" spans="13:24">
      <c r="M100" s="367">
        <v>43924</v>
      </c>
      <c r="N100" s="1435">
        <v>110642.94123852729</v>
      </c>
      <c r="O100" s="1435">
        <v>-89890.43886485917</v>
      </c>
      <c r="P100" s="1435">
        <v>5943.3959999999997</v>
      </c>
      <c r="Q100" s="1435">
        <v>-5.1390000000000002</v>
      </c>
      <c r="R100" s="1435">
        <v>371.59230660485849</v>
      </c>
      <c r="S100" s="1435">
        <v>29337.929697106345</v>
      </c>
      <c r="T100" s="368"/>
      <c r="U100" s="371"/>
      <c r="X100" s="371"/>
    </row>
    <row r="101" spans="13:24">
      <c r="M101" s="367">
        <v>43925</v>
      </c>
      <c r="N101" s="1435">
        <v>110661.38411224814</v>
      </c>
      <c r="O101" s="1435">
        <v>-90337.656925836054</v>
      </c>
      <c r="P101" s="1435">
        <v>2757.5509999999999</v>
      </c>
      <c r="Q101" s="1435">
        <v>-3.6240000000000001</v>
      </c>
      <c r="R101" s="1435">
        <v>358.89867103204051</v>
      </c>
      <c r="S101" s="1435">
        <v>23573.009536606383</v>
      </c>
      <c r="T101" s="368"/>
      <c r="U101" s="371"/>
      <c r="X101" s="371"/>
    </row>
    <row r="102" spans="13:24">
      <c r="M102" s="367">
        <v>43926</v>
      </c>
      <c r="N102" s="1435">
        <v>106752.2987656926</v>
      </c>
      <c r="O102" s="1435">
        <v>-85628.092625804406</v>
      </c>
      <c r="P102" s="1435">
        <v>2472.779</v>
      </c>
      <c r="Q102" s="1435">
        <v>-3.3730000000000002</v>
      </c>
      <c r="R102" s="1435">
        <v>356.14883297681507</v>
      </c>
      <c r="S102" s="1435">
        <v>21077.989338161369</v>
      </c>
      <c r="T102" s="368"/>
      <c r="U102" s="371"/>
      <c r="X102" s="371"/>
    </row>
    <row r="103" spans="13:24">
      <c r="M103" s="367">
        <v>43927</v>
      </c>
      <c r="N103" s="1435">
        <v>112258.56841438969</v>
      </c>
      <c r="O103" s="1435">
        <v>-88060.524316911076</v>
      </c>
      <c r="P103" s="1435">
        <v>1356.8440000000001</v>
      </c>
      <c r="Q103" s="1435">
        <v>-1679.8129999999999</v>
      </c>
      <c r="R103" s="1435">
        <v>360.53033176184198</v>
      </c>
      <c r="S103" s="1435">
        <v>21708.674623874947</v>
      </c>
      <c r="T103" s="368"/>
      <c r="U103" s="371"/>
      <c r="X103" s="371"/>
    </row>
    <row r="104" spans="13:24">
      <c r="M104" s="367">
        <v>43928</v>
      </c>
      <c r="N104" s="1435">
        <v>116578.64331680557</v>
      </c>
      <c r="O104" s="1435">
        <v>-93534.807469142324</v>
      </c>
      <c r="P104" s="1435">
        <v>472.20600000000002</v>
      </c>
      <c r="Q104" s="1435">
        <v>-3623.74</v>
      </c>
      <c r="R104" s="1435">
        <v>361.3813928210468</v>
      </c>
      <c r="S104" s="1435">
        <v>20867.767180238228</v>
      </c>
      <c r="T104" s="368"/>
      <c r="U104" s="371"/>
      <c r="X104" s="371"/>
    </row>
    <row r="105" spans="13:24">
      <c r="M105" s="367">
        <v>43929</v>
      </c>
      <c r="N105" s="1435">
        <v>113646.14621795548</v>
      </c>
      <c r="O105" s="1435">
        <v>-88674.844392868443</v>
      </c>
      <c r="P105" s="1435">
        <v>355.13900000000001</v>
      </c>
      <c r="Q105" s="1435">
        <v>-5825.951</v>
      </c>
      <c r="R105" s="1435">
        <v>347.30309424740994</v>
      </c>
      <c r="S105" s="1435">
        <v>20497.146246694669</v>
      </c>
      <c r="T105" s="368"/>
      <c r="U105" s="371"/>
      <c r="X105" s="371"/>
    </row>
    <row r="106" spans="13:24">
      <c r="M106" s="367">
        <v>43930</v>
      </c>
      <c r="N106" s="1435">
        <v>116147.81200548582</v>
      </c>
      <c r="O106" s="1435">
        <v>-92068.190737419558</v>
      </c>
      <c r="P106" s="1435">
        <v>0</v>
      </c>
      <c r="Q106" s="1435">
        <v>-7542.9059999999999</v>
      </c>
      <c r="R106" s="1435">
        <v>339.07593355716557</v>
      </c>
      <c r="S106" s="1435">
        <v>17968.669277772715</v>
      </c>
      <c r="T106" s="368"/>
      <c r="U106" s="371"/>
      <c r="X106" s="371"/>
    </row>
    <row r="107" spans="13:24">
      <c r="M107" s="367">
        <v>43931</v>
      </c>
      <c r="N107" s="1435">
        <v>104806.50912543517</v>
      </c>
      <c r="O107" s="1435">
        <v>-80332.478109505217</v>
      </c>
      <c r="P107" s="1435">
        <v>0</v>
      </c>
      <c r="Q107" s="1435">
        <v>-7141.4610000000002</v>
      </c>
      <c r="R107" s="1435">
        <v>319.68896147910914</v>
      </c>
      <c r="S107" s="1435">
        <v>15831.027202797979</v>
      </c>
      <c r="T107" s="368"/>
      <c r="U107" s="371"/>
      <c r="X107" s="371"/>
    </row>
    <row r="108" spans="13:24">
      <c r="M108" s="367">
        <v>43932</v>
      </c>
      <c r="N108" s="1435">
        <v>105184.8823715582</v>
      </c>
      <c r="O108" s="1435">
        <v>-81850.292224918245</v>
      </c>
      <c r="P108" s="1435">
        <v>935.25300000000004</v>
      </c>
      <c r="Q108" s="1435">
        <v>-9649.5349999999999</v>
      </c>
      <c r="R108" s="1435">
        <v>312.0791180859872</v>
      </c>
      <c r="S108" s="1435">
        <v>15317.749880159827</v>
      </c>
      <c r="T108" s="368"/>
      <c r="U108" s="371"/>
      <c r="X108" s="371"/>
    </row>
    <row r="109" spans="13:24">
      <c r="M109" s="367">
        <v>43933</v>
      </c>
      <c r="N109" s="1435">
        <v>106033.8189682456</v>
      </c>
      <c r="O109" s="1435">
        <v>-81722.403207089359</v>
      </c>
      <c r="P109" s="1435">
        <v>1024.703</v>
      </c>
      <c r="Q109" s="1435">
        <v>-11176.579000000002</v>
      </c>
      <c r="R109" s="1435">
        <v>310.71007998810029</v>
      </c>
      <c r="S109" s="1435">
        <v>13179.768692266454</v>
      </c>
      <c r="T109" s="368"/>
      <c r="U109" s="371"/>
      <c r="X109" s="371"/>
    </row>
    <row r="110" spans="13:24">
      <c r="M110" s="367">
        <v>43934</v>
      </c>
      <c r="N110" s="1435">
        <v>109327.55459436651</v>
      </c>
      <c r="O110" s="1435">
        <v>-87054.498364806408</v>
      </c>
      <c r="P110" s="1435">
        <v>1024.442</v>
      </c>
      <c r="Q110" s="1435">
        <v>-8597.857</v>
      </c>
      <c r="R110" s="1435">
        <v>314.7845902372041</v>
      </c>
      <c r="S110" s="1435">
        <v>16633.124318725066</v>
      </c>
      <c r="T110" s="368"/>
      <c r="U110" s="371"/>
      <c r="X110" s="371"/>
    </row>
    <row r="111" spans="13:24">
      <c r="M111" s="367">
        <v>43935</v>
      </c>
      <c r="N111" s="1435">
        <v>127248.17913281992</v>
      </c>
      <c r="O111" s="1435">
        <v>-105179.33431796604</v>
      </c>
      <c r="P111" s="1435">
        <v>1709.3989999999999</v>
      </c>
      <c r="Q111" s="1435">
        <v>-4995.2569999999996</v>
      </c>
      <c r="R111" s="1435">
        <v>362.52963851104067</v>
      </c>
      <c r="S111" s="1435">
        <v>26271.190431637919</v>
      </c>
      <c r="T111" s="368"/>
      <c r="U111" s="371"/>
      <c r="X111" s="371"/>
    </row>
    <row r="112" spans="13:24">
      <c r="M112" s="367">
        <v>43936</v>
      </c>
      <c r="N112" s="1435">
        <v>131339.77634771599</v>
      </c>
      <c r="O112" s="1435">
        <v>-105709.2657453318</v>
      </c>
      <c r="P112" s="1435">
        <v>2887.7710000000002</v>
      </c>
      <c r="Q112" s="1435">
        <v>-3004.0160000000001</v>
      </c>
      <c r="R112" s="1435">
        <v>358.21474881579996</v>
      </c>
      <c r="S112" s="1435">
        <v>23478.950927594808</v>
      </c>
      <c r="T112" s="368"/>
      <c r="U112" s="371"/>
      <c r="X112" s="371"/>
    </row>
    <row r="113" spans="13:24">
      <c r="M113" s="367">
        <v>43937</v>
      </c>
      <c r="N113" s="1435">
        <v>128981.19738369026</v>
      </c>
      <c r="O113" s="1435">
        <v>-103149.98206561875</v>
      </c>
      <c r="P113" s="1435">
        <v>934.75900000000001</v>
      </c>
      <c r="Q113" s="1435">
        <v>-4885.4699999999993</v>
      </c>
      <c r="R113" s="1435">
        <v>360.50759846956561</v>
      </c>
      <c r="S113" s="1435">
        <v>20100.812449942579</v>
      </c>
      <c r="T113" s="368"/>
      <c r="U113" s="371"/>
      <c r="X113" s="371"/>
    </row>
    <row r="114" spans="13:24">
      <c r="M114" s="367">
        <v>43938</v>
      </c>
      <c r="N114" s="1435">
        <v>121364.47410064354</v>
      </c>
      <c r="O114" s="1435">
        <v>-95004.488870133981</v>
      </c>
      <c r="P114" s="1435">
        <v>935.33299999999997</v>
      </c>
      <c r="Q114" s="1435">
        <v>-8174.4059999999999</v>
      </c>
      <c r="R114" s="1435">
        <v>360.98422577373611</v>
      </c>
      <c r="S114" s="1435">
        <v>16502.448946710756</v>
      </c>
      <c r="T114" s="368"/>
      <c r="U114" s="371"/>
      <c r="X114" s="371"/>
    </row>
    <row r="115" spans="13:24">
      <c r="M115" s="367">
        <v>43939</v>
      </c>
      <c r="N115" s="1435">
        <v>117960.12026585084</v>
      </c>
      <c r="O115" s="1435">
        <v>-95207.460702605764</v>
      </c>
      <c r="P115" s="1435">
        <v>936.33600000000001</v>
      </c>
      <c r="Q115" s="1435">
        <v>-11689.397999999999</v>
      </c>
      <c r="R115" s="1435">
        <v>351.19636543997541</v>
      </c>
      <c r="S115" s="1435">
        <v>12682.165046787792</v>
      </c>
      <c r="T115" s="368"/>
      <c r="U115" s="371"/>
      <c r="X115" s="371"/>
    </row>
    <row r="116" spans="13:24">
      <c r="M116" s="367">
        <v>43940</v>
      </c>
      <c r="N116" s="1435">
        <v>119982.29243591097</v>
      </c>
      <c r="O116" s="1435">
        <v>-96031.784998417555</v>
      </c>
      <c r="P116" s="1435">
        <v>926.50099999999998</v>
      </c>
      <c r="Q116" s="1435">
        <v>-12487.275</v>
      </c>
      <c r="R116" s="1435">
        <v>345.90907629027686</v>
      </c>
      <c r="S116" s="1435">
        <v>15641.515590595469</v>
      </c>
      <c r="T116" s="368"/>
      <c r="U116" s="371"/>
      <c r="X116" s="371"/>
    </row>
    <row r="117" spans="13:24">
      <c r="M117" s="367">
        <v>43941</v>
      </c>
      <c r="N117" s="1435">
        <v>123328.95875092309</v>
      </c>
      <c r="O117" s="1435">
        <v>-97223.677603122691</v>
      </c>
      <c r="P117" s="1435">
        <v>922.029</v>
      </c>
      <c r="Q117" s="1435">
        <v>-8897.351999999999</v>
      </c>
      <c r="R117" s="1435">
        <v>350.17544897577858</v>
      </c>
      <c r="S117" s="1435">
        <v>18036.064928552794</v>
      </c>
      <c r="T117" s="368"/>
      <c r="U117" s="371"/>
      <c r="X117" s="371"/>
    </row>
    <row r="118" spans="13:24">
      <c r="M118" s="367">
        <v>43942</v>
      </c>
      <c r="N118" s="1435">
        <v>120328.33421246966</v>
      </c>
      <c r="O118" s="1435">
        <v>-94944.705137672747</v>
      </c>
      <c r="P118" s="1435">
        <v>915.52200000000005</v>
      </c>
      <c r="Q118" s="1435">
        <v>-9314.8320000000003</v>
      </c>
      <c r="R118" s="1435">
        <v>348.61326648744745</v>
      </c>
      <c r="S118" s="1435">
        <v>17683.137520299628</v>
      </c>
      <c r="T118" s="368"/>
      <c r="U118" s="371"/>
      <c r="X118" s="371"/>
    </row>
    <row r="119" spans="13:24">
      <c r="M119" s="367">
        <v>43943</v>
      </c>
      <c r="N119" s="1435">
        <v>117550.43253507755</v>
      </c>
      <c r="O119" s="1435">
        <v>-89887.638991454791</v>
      </c>
      <c r="P119" s="1435">
        <v>0.27200000000000002</v>
      </c>
      <c r="Q119" s="1435">
        <v>-9805.4740000000002</v>
      </c>
      <c r="R119" s="1435">
        <v>344.91430282153794</v>
      </c>
      <c r="S119" s="1435">
        <v>18070.922223759942</v>
      </c>
      <c r="T119" s="368"/>
      <c r="U119" s="371"/>
      <c r="X119" s="371"/>
    </row>
    <row r="120" spans="13:24">
      <c r="M120" s="367">
        <v>43944</v>
      </c>
      <c r="N120" s="1435">
        <v>108382.56567148434</v>
      </c>
      <c r="O120" s="1435">
        <v>-81840.375567042938</v>
      </c>
      <c r="P120" s="1435">
        <v>0.55900000000000005</v>
      </c>
      <c r="Q120" s="1435">
        <v>-10734.031999999999</v>
      </c>
      <c r="R120" s="1435">
        <v>360.22264817385638</v>
      </c>
      <c r="S120" s="1435">
        <v>18723.757812331249</v>
      </c>
      <c r="T120" s="368"/>
      <c r="U120" s="371"/>
      <c r="X120" s="371"/>
    </row>
    <row r="121" spans="13:24">
      <c r="M121" s="367">
        <v>43945</v>
      </c>
      <c r="N121" s="1435">
        <v>109049.13703977212</v>
      </c>
      <c r="O121" s="1435">
        <v>-82612.693322080391</v>
      </c>
      <c r="P121" s="1435">
        <v>0</v>
      </c>
      <c r="Q121" s="1435">
        <v>-10371.571</v>
      </c>
      <c r="R121" s="1435">
        <v>346.11062589416127</v>
      </c>
      <c r="S121" s="1435">
        <v>14178.567129293251</v>
      </c>
      <c r="T121" s="368"/>
      <c r="U121" s="371"/>
      <c r="X121" s="371"/>
    </row>
    <row r="122" spans="13:24">
      <c r="M122" s="367">
        <v>43946</v>
      </c>
      <c r="N122" s="1435">
        <v>110422.12258677075</v>
      </c>
      <c r="O122" s="1435">
        <v>-84339.205612406367</v>
      </c>
      <c r="P122" s="1435">
        <v>0</v>
      </c>
      <c r="Q122" s="1435">
        <v>-11679.279</v>
      </c>
      <c r="R122" s="1435">
        <v>313.81274725140054</v>
      </c>
      <c r="S122" s="1435">
        <v>15002.761802600869</v>
      </c>
      <c r="T122" s="368"/>
      <c r="U122" s="371"/>
      <c r="X122" s="371"/>
    </row>
    <row r="123" spans="13:24">
      <c r="M123" s="367">
        <v>43947</v>
      </c>
      <c r="N123" s="1435">
        <v>109242.4422407427</v>
      </c>
      <c r="O123" s="1435">
        <v>-85204.486760206768</v>
      </c>
      <c r="P123" s="1435">
        <v>0</v>
      </c>
      <c r="Q123" s="1435">
        <v>-10428.019999999999</v>
      </c>
      <c r="R123" s="1435">
        <v>312.49957237068338</v>
      </c>
      <c r="S123" s="1435">
        <v>15429.399550126556</v>
      </c>
      <c r="T123" s="368"/>
      <c r="U123" s="371"/>
      <c r="X123" s="371"/>
    </row>
    <row r="124" spans="13:24">
      <c r="M124" s="367">
        <v>43948</v>
      </c>
      <c r="N124" s="1435">
        <v>109958.45975313851</v>
      </c>
      <c r="O124" s="1435">
        <v>-80646.475366599858</v>
      </c>
      <c r="P124" s="1435">
        <v>0</v>
      </c>
      <c r="Q124" s="1435">
        <v>-9774.473</v>
      </c>
      <c r="R124" s="1435">
        <v>311.74699334451651</v>
      </c>
      <c r="S124" s="1435">
        <v>18215.411766515139</v>
      </c>
      <c r="T124" s="368"/>
      <c r="U124" s="371"/>
      <c r="X124" s="371"/>
    </row>
    <row r="125" spans="13:24">
      <c r="M125" s="367">
        <v>43949</v>
      </c>
      <c r="N125" s="1435">
        <v>111722.79459858635</v>
      </c>
      <c r="O125" s="1435">
        <v>-82431.390442029748</v>
      </c>
      <c r="P125" s="1435">
        <v>0</v>
      </c>
      <c r="Q125" s="1435">
        <v>-10679.136</v>
      </c>
      <c r="R125" s="1435">
        <v>323.94118702992751</v>
      </c>
      <c r="S125" s="1435">
        <v>15787.255971520593</v>
      </c>
      <c r="T125" s="368"/>
      <c r="U125" s="371"/>
      <c r="X125" s="371"/>
    </row>
    <row r="126" spans="13:24">
      <c r="M126" s="367">
        <v>43950</v>
      </c>
      <c r="N126" s="1435">
        <v>106115.41196328726</v>
      </c>
      <c r="O126" s="1435">
        <v>-80122.562506593531</v>
      </c>
      <c r="P126" s="1435">
        <v>0</v>
      </c>
      <c r="Q126" s="1435">
        <v>-11055.284</v>
      </c>
      <c r="R126" s="1435">
        <v>333.82902855691714</v>
      </c>
      <c r="S126" s="1435">
        <v>16781.021591169163</v>
      </c>
      <c r="T126" s="368"/>
      <c r="U126" s="371"/>
      <c r="X126" s="371"/>
    </row>
    <row r="127" spans="13:24">
      <c r="M127" s="367">
        <v>43951</v>
      </c>
      <c r="N127" s="1435">
        <v>107987.11783943453</v>
      </c>
      <c r="O127" s="1435">
        <v>-82459.353307310899</v>
      </c>
      <c r="P127" s="1435">
        <v>0</v>
      </c>
      <c r="Q127" s="1435">
        <v>-12709.023999999999</v>
      </c>
      <c r="R127" s="1435">
        <v>325.80374818600632</v>
      </c>
      <c r="S127" s="1435">
        <v>13365.546925037153</v>
      </c>
      <c r="T127" s="368"/>
      <c r="U127" s="371"/>
      <c r="X127" s="371"/>
    </row>
    <row r="128" spans="13:24">
      <c r="M128" s="367">
        <v>43952</v>
      </c>
      <c r="N128" s="1435">
        <v>119449.944086929</v>
      </c>
      <c r="O128" s="1435">
        <v>-89527.158983015092</v>
      </c>
      <c r="P128" s="1435">
        <v>0</v>
      </c>
      <c r="Q128" s="1435">
        <v>-19497.171999999999</v>
      </c>
      <c r="R128" s="1435">
        <v>315.56513820978159</v>
      </c>
      <c r="S128" s="1435">
        <v>12542.6873729665</v>
      </c>
      <c r="T128" s="368"/>
      <c r="U128" s="371"/>
      <c r="X128" s="371"/>
    </row>
    <row r="129" spans="13:24">
      <c r="M129" s="367">
        <v>43953</v>
      </c>
      <c r="N129" s="1435">
        <v>121243.88332102544</v>
      </c>
      <c r="O129" s="1435">
        <v>-89109.02310370293</v>
      </c>
      <c r="P129" s="1435">
        <v>0</v>
      </c>
      <c r="Q129" s="1435">
        <v>-19366.715</v>
      </c>
      <c r="R129" s="1435">
        <v>317.01061425117388</v>
      </c>
      <c r="S129" s="1435">
        <v>12389.591582026987</v>
      </c>
      <c r="T129" s="368"/>
      <c r="U129" s="371"/>
      <c r="X129" s="371"/>
    </row>
    <row r="130" spans="13:24">
      <c r="M130" s="367">
        <v>43954</v>
      </c>
      <c r="N130" s="1435">
        <v>122279.05791750185</v>
      </c>
      <c r="O130" s="1435">
        <v>-90639.461968562086</v>
      </c>
      <c r="P130" s="1435">
        <v>0</v>
      </c>
      <c r="Q130" s="1435">
        <v>-17735.988000000001</v>
      </c>
      <c r="R130" s="1435">
        <v>322.96085446248475</v>
      </c>
      <c r="S130" s="1435">
        <v>15996.67802375638</v>
      </c>
      <c r="T130" s="368"/>
      <c r="U130" s="371"/>
      <c r="X130" s="371"/>
    </row>
    <row r="131" spans="13:24">
      <c r="M131" s="367">
        <v>43955</v>
      </c>
      <c r="N131" s="1435">
        <v>137452.83363223969</v>
      </c>
      <c r="O131" s="1435">
        <v>-106209.91771283891</v>
      </c>
      <c r="P131" s="1435">
        <v>0</v>
      </c>
      <c r="Q131" s="1435">
        <v>-15199.985000000001</v>
      </c>
      <c r="R131" s="1435">
        <v>323.75833103396269</v>
      </c>
      <c r="S131" s="1435">
        <v>18467.044246950638</v>
      </c>
      <c r="T131" s="368"/>
      <c r="U131" s="371"/>
      <c r="X131" s="371"/>
    </row>
    <row r="132" spans="13:24">
      <c r="M132" s="367">
        <v>43956</v>
      </c>
      <c r="N132" s="1435">
        <v>136958.78995674648</v>
      </c>
      <c r="O132" s="1435">
        <v>-103030.4757885853</v>
      </c>
      <c r="P132" s="1435">
        <v>0</v>
      </c>
      <c r="Q132" s="1435">
        <v>-14472.394</v>
      </c>
      <c r="R132" s="1435">
        <v>324.69259891619777</v>
      </c>
      <c r="S132" s="1435">
        <v>19942.771983323972</v>
      </c>
      <c r="T132" s="368"/>
      <c r="U132" s="371"/>
      <c r="X132" s="371"/>
    </row>
    <row r="133" spans="13:24">
      <c r="M133" s="367">
        <v>43957</v>
      </c>
      <c r="N133" s="1435">
        <v>140494.10064352781</v>
      </c>
      <c r="O133" s="1435">
        <v>-103651.49593839012</v>
      </c>
      <c r="P133" s="1435">
        <v>0</v>
      </c>
      <c r="Q133" s="1435">
        <v>-12893.582700000001</v>
      </c>
      <c r="R133" s="1435">
        <v>318.65618305114617</v>
      </c>
      <c r="S133" s="1435">
        <v>21366.269083491545</v>
      </c>
      <c r="T133" s="368"/>
      <c r="U133" s="371"/>
      <c r="X133" s="371"/>
    </row>
    <row r="134" spans="13:24">
      <c r="M134" s="367">
        <v>43958</v>
      </c>
      <c r="N134" s="1435">
        <v>137220.49161303937</v>
      </c>
      <c r="O134" s="1435">
        <v>-100880.09705665155</v>
      </c>
      <c r="P134" s="1435">
        <v>0</v>
      </c>
      <c r="Q134" s="1435">
        <v>-15260.427</v>
      </c>
      <c r="R134" s="1435">
        <v>327.96642907918283</v>
      </c>
      <c r="S134" s="1435">
        <v>18110.795899609748</v>
      </c>
      <c r="T134" s="368"/>
      <c r="U134" s="371"/>
      <c r="X134" s="371"/>
    </row>
    <row r="135" spans="13:24">
      <c r="M135" s="367">
        <v>43959</v>
      </c>
      <c r="N135" s="1435">
        <v>135557.45753771494</v>
      </c>
      <c r="O135" s="1435">
        <v>-100111.63202869502</v>
      </c>
      <c r="P135" s="1435">
        <v>0</v>
      </c>
      <c r="Q135" s="1435">
        <v>-18583.834999999999</v>
      </c>
      <c r="R135" s="1435">
        <v>320.4046594397177</v>
      </c>
      <c r="S135" s="1435">
        <v>14430.348673192546</v>
      </c>
      <c r="T135" s="368"/>
      <c r="U135" s="371"/>
      <c r="X135" s="371"/>
    </row>
    <row r="136" spans="13:24">
      <c r="M136" s="367">
        <v>43960</v>
      </c>
      <c r="N136" s="1435">
        <v>131638.61483278827</v>
      </c>
      <c r="O136" s="1435">
        <v>-96120.848190737423</v>
      </c>
      <c r="P136" s="1435">
        <v>0</v>
      </c>
      <c r="Q136" s="1435">
        <v>-23484.298000000003</v>
      </c>
      <c r="R136" s="1435">
        <v>315.10657211313878</v>
      </c>
      <c r="S136" s="1435">
        <v>11205.382976373057</v>
      </c>
      <c r="T136" s="368"/>
      <c r="U136" s="371"/>
      <c r="X136" s="371"/>
    </row>
    <row r="137" spans="13:24">
      <c r="M137" s="367">
        <v>43961</v>
      </c>
      <c r="N137" s="1435">
        <v>130342.93807363647</v>
      </c>
      <c r="O137" s="1435">
        <v>-96900.899883954</v>
      </c>
      <c r="P137" s="1435">
        <v>0</v>
      </c>
      <c r="Q137" s="1435">
        <v>-24432.937999999998</v>
      </c>
      <c r="R137" s="1435">
        <v>312.5167806576323</v>
      </c>
      <c r="S137" s="1435">
        <v>10353.56508905895</v>
      </c>
      <c r="T137" s="368"/>
      <c r="U137" s="371"/>
      <c r="X137" s="371"/>
    </row>
    <row r="138" spans="13:24">
      <c r="M138" s="367">
        <v>43962</v>
      </c>
      <c r="N138" s="1435">
        <v>128596.908956641</v>
      </c>
      <c r="O138" s="1435">
        <v>-94195.225234729412</v>
      </c>
      <c r="P138" s="1435">
        <v>0</v>
      </c>
      <c r="Q138" s="1435">
        <v>-17397.71</v>
      </c>
      <c r="R138" s="1435">
        <v>310.15674521514813</v>
      </c>
      <c r="S138" s="1435">
        <v>17976.443342886119</v>
      </c>
      <c r="T138" s="368"/>
      <c r="U138" s="371"/>
      <c r="X138" s="371"/>
    </row>
    <row r="139" spans="13:24">
      <c r="M139" s="367">
        <v>43963</v>
      </c>
      <c r="N139" s="1435">
        <v>122802.15001582446</v>
      </c>
      <c r="O139" s="1435">
        <v>-92073.07310897774</v>
      </c>
      <c r="P139" s="1435">
        <v>1860.9839999999999</v>
      </c>
      <c r="Q139" s="1435">
        <v>-13417.805</v>
      </c>
      <c r="R139" s="1435">
        <v>328.30123208317184</v>
      </c>
      <c r="S139" s="1435">
        <v>21439.039175947953</v>
      </c>
      <c r="T139" s="368"/>
      <c r="U139" s="371"/>
      <c r="X139" s="371"/>
    </row>
    <row r="140" spans="13:24">
      <c r="M140" s="367">
        <v>43964</v>
      </c>
      <c r="N140" s="1435">
        <v>128180.98322607869</v>
      </c>
      <c r="O140" s="1435">
        <v>-96919.410275345508</v>
      </c>
      <c r="P140" s="1435">
        <v>1950.8050000000001</v>
      </c>
      <c r="Q140" s="1435">
        <v>-12443.116</v>
      </c>
      <c r="R140" s="1435">
        <v>326.83145365519323</v>
      </c>
      <c r="S140" s="1435">
        <v>20821.412414657851</v>
      </c>
      <c r="T140" s="368"/>
      <c r="U140" s="371"/>
      <c r="X140" s="371"/>
    </row>
    <row r="141" spans="13:24">
      <c r="M141" s="367">
        <v>43965</v>
      </c>
      <c r="N141" s="1435">
        <v>129720.53170165631</v>
      </c>
      <c r="O141" s="1435">
        <v>-97437.180082287159</v>
      </c>
      <c r="P141" s="1435">
        <v>701.16</v>
      </c>
      <c r="Q141" s="1435">
        <v>-12383.936</v>
      </c>
      <c r="R141" s="1435">
        <v>344.15423112343069</v>
      </c>
      <c r="S141" s="1435">
        <v>20551.505387021185</v>
      </c>
      <c r="T141" s="368"/>
      <c r="U141" s="371"/>
      <c r="X141" s="371"/>
    </row>
    <row r="142" spans="13:24">
      <c r="M142" s="367">
        <v>43966</v>
      </c>
      <c r="N142" s="1435">
        <v>131098.23715581815</v>
      </c>
      <c r="O142" s="1435">
        <v>-97991.417871083453</v>
      </c>
      <c r="P142" s="1435">
        <v>69.382999999999996</v>
      </c>
      <c r="Q142" s="1435">
        <v>-14051.902</v>
      </c>
      <c r="R142" s="1435">
        <v>340.6860339170359</v>
      </c>
      <c r="S142" s="1435">
        <v>20245.492245128815</v>
      </c>
      <c r="T142" s="368"/>
      <c r="U142" s="371"/>
      <c r="X142" s="371"/>
    </row>
    <row r="143" spans="13:24">
      <c r="M143" s="367">
        <v>43967</v>
      </c>
      <c r="N143" s="1435">
        <v>130483.63118472412</v>
      </c>
      <c r="O143" s="1435">
        <v>-99211.216373035131</v>
      </c>
      <c r="P143" s="1435">
        <v>0</v>
      </c>
      <c r="Q143" s="1435">
        <v>-17532.835999999999</v>
      </c>
      <c r="R143" s="1435">
        <v>338.17484677625993</v>
      </c>
      <c r="S143" s="1435">
        <v>14433.353718534749</v>
      </c>
      <c r="T143" s="368"/>
      <c r="U143" s="371"/>
      <c r="X143" s="371"/>
    </row>
    <row r="144" spans="13:24">
      <c r="M144" s="367">
        <v>43968</v>
      </c>
      <c r="N144" s="1435">
        <v>112055.43411752293</v>
      </c>
      <c r="O144" s="1435">
        <v>-77866.297077750816</v>
      </c>
      <c r="P144" s="1435">
        <v>0</v>
      </c>
      <c r="Q144" s="1435">
        <v>-18968.061000000002</v>
      </c>
      <c r="R144" s="1435">
        <v>337.25188475425784</v>
      </c>
      <c r="S144" s="1435">
        <v>12801.993838328861</v>
      </c>
      <c r="T144" s="368"/>
      <c r="U144" s="371"/>
      <c r="X144" s="371"/>
    </row>
    <row r="145" spans="13:24">
      <c r="M145" s="367">
        <v>43969</v>
      </c>
      <c r="N145" s="1435">
        <v>111661.43791539193</v>
      </c>
      <c r="O145" s="1435">
        <v>-77897.173752505536</v>
      </c>
      <c r="P145" s="1435">
        <v>0</v>
      </c>
      <c r="Q145" s="1435">
        <v>-17481.433000000001</v>
      </c>
      <c r="R145" s="1435">
        <v>325.38942122170238</v>
      </c>
      <c r="S145" s="1435">
        <v>15715.017484542139</v>
      </c>
      <c r="T145" s="368"/>
      <c r="U145" s="371"/>
      <c r="X145" s="371"/>
    </row>
    <row r="146" spans="13:24">
      <c r="M146" s="367">
        <v>43970</v>
      </c>
      <c r="N146" s="1435">
        <v>127771.37356261211</v>
      </c>
      <c r="O146" s="1435">
        <v>-97316.590357632667</v>
      </c>
      <c r="P146" s="1435">
        <v>0</v>
      </c>
      <c r="Q146" s="1435">
        <v>-17036.456999999999</v>
      </c>
      <c r="R146" s="1435">
        <v>334.39502765463317</v>
      </c>
      <c r="S146" s="1435">
        <v>15461.535058750482</v>
      </c>
      <c r="T146" s="368"/>
      <c r="U146" s="371"/>
      <c r="X146" s="371"/>
    </row>
    <row r="147" spans="13:24">
      <c r="M147" s="367">
        <v>43971</v>
      </c>
      <c r="N147" s="1435">
        <v>116081.87150543307</v>
      </c>
      <c r="O147" s="1435">
        <v>-83306.267538769913</v>
      </c>
      <c r="P147" s="1435">
        <v>0</v>
      </c>
      <c r="Q147" s="1435">
        <v>-21647.999</v>
      </c>
      <c r="R147" s="1435">
        <v>335.33173452452843</v>
      </c>
      <c r="S147" s="1435">
        <v>15941.772214374711</v>
      </c>
      <c r="T147" s="368"/>
      <c r="U147" s="371"/>
      <c r="X147" s="371"/>
    </row>
    <row r="148" spans="13:24">
      <c r="M148" s="367">
        <v>43972</v>
      </c>
      <c r="N148" s="1435">
        <v>109280.29327988185</v>
      </c>
      <c r="O148" s="1435">
        <v>-72105.31174174491</v>
      </c>
      <c r="P148" s="1435">
        <v>0</v>
      </c>
      <c r="Q148" s="1435">
        <v>-22175.82</v>
      </c>
      <c r="R148" s="1435">
        <v>339.60304224676457</v>
      </c>
      <c r="S148" s="1435">
        <v>14246.900070984282</v>
      </c>
      <c r="T148" s="368"/>
      <c r="U148" s="371"/>
      <c r="X148" s="371"/>
    </row>
    <row r="149" spans="13:24">
      <c r="M149" s="367">
        <v>43973</v>
      </c>
      <c r="N149" s="1435">
        <v>110904.62285051167</v>
      </c>
      <c r="O149" s="1435">
        <v>-72815.280092836794</v>
      </c>
      <c r="P149" s="1435">
        <v>0</v>
      </c>
      <c r="Q149" s="1435">
        <v>-23071.856</v>
      </c>
      <c r="R149" s="1435">
        <v>333.35396807903442</v>
      </c>
      <c r="S149" s="1435">
        <v>13111.870222743815</v>
      </c>
      <c r="T149" s="368"/>
      <c r="U149" s="371"/>
      <c r="X149" s="371"/>
    </row>
    <row r="150" spans="13:24">
      <c r="M150" s="367">
        <v>43974</v>
      </c>
      <c r="N150" s="1435">
        <v>87088.876463762004</v>
      </c>
      <c r="O150" s="1435">
        <v>-51882.242852621588</v>
      </c>
      <c r="P150" s="1435">
        <v>0</v>
      </c>
      <c r="Q150" s="1435">
        <v>-23271.817999999999</v>
      </c>
      <c r="R150" s="1435">
        <v>326.31833118869122</v>
      </c>
      <c r="S150" s="1435">
        <v>11330.91722727884</v>
      </c>
      <c r="T150" s="368"/>
      <c r="U150" s="371"/>
      <c r="X150" s="371"/>
    </row>
    <row r="151" spans="13:24">
      <c r="M151" s="367">
        <v>43975</v>
      </c>
      <c r="N151" s="1435">
        <v>71961.243802088822</v>
      </c>
      <c r="O151" s="1435">
        <v>-38537.311952737633</v>
      </c>
      <c r="P151" s="1435">
        <v>0</v>
      </c>
      <c r="Q151" s="1435">
        <v>-22645.463000000003</v>
      </c>
      <c r="R151" s="1435">
        <v>328.23361571671177</v>
      </c>
      <c r="S151" s="1435">
        <v>12216.131022003816</v>
      </c>
      <c r="T151" s="368"/>
      <c r="U151" s="371"/>
      <c r="X151" s="371"/>
    </row>
    <row r="152" spans="13:24">
      <c r="M152" s="367">
        <v>43976</v>
      </c>
      <c r="N152" s="1435">
        <v>57632.531912649014</v>
      </c>
      <c r="O152" s="1435">
        <v>-25446.98069416605</v>
      </c>
      <c r="P152" s="1435">
        <v>0</v>
      </c>
      <c r="Q152" s="1435">
        <v>-19233.706000000002</v>
      </c>
      <c r="R152" s="1435">
        <v>334.15109265498972</v>
      </c>
      <c r="S152" s="1435">
        <v>17177.612540748727</v>
      </c>
      <c r="T152" s="368"/>
      <c r="U152" s="371"/>
      <c r="X152" s="371"/>
    </row>
    <row r="153" spans="13:24">
      <c r="M153" s="367">
        <v>43977</v>
      </c>
      <c r="N153" s="1435">
        <v>62592.146850933641</v>
      </c>
      <c r="O153" s="1435">
        <v>-26041.898934486762</v>
      </c>
      <c r="P153" s="1435">
        <v>149.48400000000001</v>
      </c>
      <c r="Q153" s="1435">
        <v>-16029.644</v>
      </c>
      <c r="R153" s="1435">
        <v>332.22559698532416</v>
      </c>
      <c r="S153" s="1435">
        <v>18122.818195914548</v>
      </c>
      <c r="T153" s="368"/>
      <c r="U153" s="371"/>
      <c r="X153" s="371"/>
    </row>
    <row r="154" spans="13:24">
      <c r="M154" s="367">
        <v>43978</v>
      </c>
      <c r="N154" s="1435">
        <v>74626.962759784787</v>
      </c>
      <c r="O154" s="1435">
        <v>-39169.777402679611</v>
      </c>
      <c r="P154" s="1435">
        <v>370.66</v>
      </c>
      <c r="Q154" s="1435">
        <v>-15389.429</v>
      </c>
      <c r="R154" s="1435">
        <v>325.04218682805532</v>
      </c>
      <c r="S154" s="1435">
        <v>16324.233312766219</v>
      </c>
      <c r="T154" s="368"/>
      <c r="U154" s="371"/>
      <c r="X154" s="371"/>
    </row>
    <row r="155" spans="13:24">
      <c r="M155" s="367">
        <v>43979</v>
      </c>
      <c r="N155" s="1435">
        <v>53016.064985757992</v>
      </c>
      <c r="O155" s="1435">
        <v>-22928.696064985761</v>
      </c>
      <c r="P155" s="1435">
        <v>0</v>
      </c>
      <c r="Q155" s="1435">
        <v>-15911.322</v>
      </c>
      <c r="R155" s="1435">
        <v>324.9345637050414</v>
      </c>
      <c r="S155" s="1435">
        <v>18285.662079079244</v>
      </c>
      <c r="T155" s="368"/>
      <c r="U155" s="371"/>
      <c r="X155" s="371"/>
    </row>
    <row r="156" spans="13:24">
      <c r="M156" s="367">
        <v>43980</v>
      </c>
      <c r="N156" s="1435">
        <v>56791.473784154456</v>
      </c>
      <c r="O156" s="1435">
        <v>-27288.296233779936</v>
      </c>
      <c r="P156" s="1435">
        <v>1532.5940000000001</v>
      </c>
      <c r="Q156" s="1435">
        <v>-16543.647000000001</v>
      </c>
      <c r="R156" s="1435">
        <v>323.23480162603857</v>
      </c>
      <c r="S156" s="1435">
        <v>15980.711000299136</v>
      </c>
      <c r="T156" s="368"/>
      <c r="U156" s="371"/>
      <c r="X156" s="371"/>
    </row>
    <row r="157" spans="13:24">
      <c r="M157" s="367">
        <v>43981</v>
      </c>
      <c r="N157" s="1435">
        <v>67682.213313640677</v>
      </c>
      <c r="O157" s="1435">
        <v>-35864.602806203184</v>
      </c>
      <c r="P157" s="1435">
        <v>0</v>
      </c>
      <c r="Q157" s="1435">
        <v>-19323.089</v>
      </c>
      <c r="R157" s="1435">
        <v>319.01970638135589</v>
      </c>
      <c r="S157" s="1435">
        <v>11580.336016639963</v>
      </c>
      <c r="T157" s="368"/>
      <c r="U157" s="371"/>
      <c r="X157" s="371"/>
    </row>
    <row r="158" spans="13:24">
      <c r="M158" s="367">
        <v>43982</v>
      </c>
      <c r="N158" s="1435">
        <v>68134.537398459754</v>
      </c>
      <c r="O158" s="1435">
        <v>-36692.175334950945</v>
      </c>
      <c r="P158" s="1435">
        <v>163.50899999999999</v>
      </c>
      <c r="Q158" s="1435">
        <v>-18376.944000000003</v>
      </c>
      <c r="R158" s="1435">
        <v>320.38269734527125</v>
      </c>
      <c r="S158" s="1435">
        <v>13775.551573684512</v>
      </c>
      <c r="T158" s="368"/>
      <c r="U158" s="371"/>
      <c r="X158" s="371"/>
    </row>
    <row r="159" spans="13:24">
      <c r="M159" s="367">
        <v>43983</v>
      </c>
      <c r="N159" s="1435">
        <v>128890.49899778458</v>
      </c>
      <c r="O159" s="1435">
        <v>-91393.424411857777</v>
      </c>
      <c r="P159" s="1435">
        <v>0</v>
      </c>
      <c r="Q159" s="1435">
        <v>-19878.306</v>
      </c>
      <c r="R159" s="1435">
        <v>328.97337651558564</v>
      </c>
      <c r="S159" s="1435">
        <v>14198.012665116981</v>
      </c>
      <c r="T159" s="368"/>
      <c r="U159" s="371"/>
      <c r="X159" s="371"/>
    </row>
    <row r="160" spans="13:24">
      <c r="M160" s="367">
        <v>43984</v>
      </c>
      <c r="N160" s="1435">
        <v>121806.80979006225</v>
      </c>
      <c r="O160" s="1435">
        <v>-86632.538242430644</v>
      </c>
      <c r="P160" s="1435">
        <v>0</v>
      </c>
      <c r="Q160" s="1435">
        <v>-20783.397999999997</v>
      </c>
      <c r="R160" s="1435">
        <v>326.50765546980972</v>
      </c>
      <c r="S160" s="1435">
        <v>15794.783870813882</v>
      </c>
      <c r="T160" s="368"/>
      <c r="U160" s="371"/>
      <c r="X160" s="371"/>
    </row>
    <row r="161" spans="13:24">
      <c r="M161" s="367">
        <v>43985</v>
      </c>
      <c r="N161" s="1435">
        <v>130509.44297921723</v>
      </c>
      <c r="O161" s="1435">
        <v>-100644.61863065723</v>
      </c>
      <c r="P161" s="1435">
        <v>0</v>
      </c>
      <c r="Q161" s="1435">
        <v>-20351.146000000001</v>
      </c>
      <c r="R161" s="1435">
        <v>318.79987244435949</v>
      </c>
      <c r="S161" s="1435">
        <v>15040.266937263857</v>
      </c>
      <c r="T161" s="368"/>
      <c r="U161" s="371"/>
      <c r="X161" s="371"/>
    </row>
    <row r="162" spans="13:24">
      <c r="M162" s="367">
        <v>43986</v>
      </c>
      <c r="N162" s="1435">
        <v>137379.21827196961</v>
      </c>
      <c r="O162" s="1435">
        <v>-104961.82297710728</v>
      </c>
      <c r="P162" s="1435">
        <v>1033.0319999999999</v>
      </c>
      <c r="Q162" s="1435">
        <v>-18439.062000000002</v>
      </c>
      <c r="R162" s="1435">
        <v>319.87297042616444</v>
      </c>
      <c r="S162" s="1435">
        <v>13824.962477888219</v>
      </c>
      <c r="T162" s="368"/>
      <c r="U162" s="371"/>
      <c r="X162" s="371"/>
    </row>
    <row r="163" spans="13:24">
      <c r="M163" s="367">
        <v>43987</v>
      </c>
      <c r="N163" s="1435">
        <v>135416.27703344234</v>
      </c>
      <c r="O163" s="1435">
        <v>-102856.15887751874</v>
      </c>
      <c r="P163" s="1435">
        <v>796.66800000000001</v>
      </c>
      <c r="Q163" s="1435">
        <v>-19811.218999999997</v>
      </c>
      <c r="R163" s="1435">
        <v>320.53147842290394</v>
      </c>
      <c r="S163" s="1435">
        <v>12230.703941751137</v>
      </c>
      <c r="T163" s="368"/>
      <c r="U163" s="371"/>
      <c r="X163" s="371"/>
    </row>
    <row r="164" spans="13:24">
      <c r="M164" s="367">
        <v>43988</v>
      </c>
      <c r="N164" s="1435">
        <v>132623.99409220382</v>
      </c>
      <c r="O164" s="1435">
        <v>-102169.82276611456</v>
      </c>
      <c r="P164" s="1435">
        <v>0</v>
      </c>
      <c r="Q164" s="1435">
        <v>-20884.938999999998</v>
      </c>
      <c r="R164" s="1435">
        <v>313.22829795066627</v>
      </c>
      <c r="S164" s="1435">
        <v>9419.1557934206085</v>
      </c>
      <c r="T164" s="368"/>
      <c r="U164" s="371"/>
      <c r="X164" s="371"/>
    </row>
    <row r="165" spans="13:24">
      <c r="M165" s="367">
        <v>43989</v>
      </c>
      <c r="N165" s="1435">
        <v>132619.40078067305</v>
      </c>
      <c r="O165" s="1435">
        <v>-97475.485810739527</v>
      </c>
      <c r="P165" s="1435">
        <v>0</v>
      </c>
      <c r="Q165" s="1435">
        <v>-21055.64</v>
      </c>
      <c r="R165" s="1435">
        <v>313.69999861163819</v>
      </c>
      <c r="S165" s="1435">
        <v>11827.129433056361</v>
      </c>
      <c r="T165" s="368"/>
      <c r="U165" s="371"/>
      <c r="X165" s="371"/>
    </row>
    <row r="166" spans="13:24">
      <c r="M166" s="367">
        <v>43990</v>
      </c>
      <c r="N166" s="1435">
        <v>127647.35309631818</v>
      </c>
      <c r="O166" s="1435">
        <v>-95574.639729929331</v>
      </c>
      <c r="P166" s="1435">
        <v>0</v>
      </c>
      <c r="Q166" s="1435">
        <v>-19124.703999999998</v>
      </c>
      <c r="R166" s="1435">
        <v>328.17648859480983</v>
      </c>
      <c r="S166" s="1435">
        <v>15655.779545807542</v>
      </c>
      <c r="T166" s="368"/>
      <c r="U166" s="371"/>
      <c r="X166" s="371"/>
    </row>
    <row r="167" spans="13:24">
      <c r="M167" s="367">
        <v>43991</v>
      </c>
      <c r="N167" s="1435">
        <v>134169.31849351196</v>
      </c>
      <c r="O167" s="1435">
        <v>-100259.60122375778</v>
      </c>
      <c r="P167" s="1435">
        <v>0</v>
      </c>
      <c r="Q167" s="1435">
        <v>-18358.124</v>
      </c>
      <c r="R167" s="1435">
        <v>323.938890554012</v>
      </c>
      <c r="S167" s="1435">
        <v>15798.304430533164</v>
      </c>
      <c r="T167" s="368"/>
      <c r="U167" s="371"/>
      <c r="X167" s="371"/>
    </row>
    <row r="168" spans="13:24">
      <c r="M168" s="367">
        <v>43992</v>
      </c>
      <c r="N168" s="1435">
        <v>133101.74279987341</v>
      </c>
      <c r="O168" s="1435">
        <v>-101852.47072476</v>
      </c>
      <c r="P168" s="1435">
        <v>0</v>
      </c>
      <c r="Q168" s="1435">
        <v>-17028.492999999999</v>
      </c>
      <c r="R168" s="1435">
        <v>319.2157473303497</v>
      </c>
      <c r="S168" s="1435">
        <v>16178.515916953957</v>
      </c>
      <c r="T168" s="368"/>
      <c r="U168" s="371"/>
      <c r="X168" s="371"/>
    </row>
    <row r="169" spans="13:24">
      <c r="M169" s="367">
        <v>43993</v>
      </c>
      <c r="N169" s="1435">
        <v>132239.10433590043</v>
      </c>
      <c r="O169" s="1435">
        <v>-102001.75123958224</v>
      </c>
      <c r="P169" s="1435">
        <v>0</v>
      </c>
      <c r="Q169" s="1435">
        <v>-14444.987000000001</v>
      </c>
      <c r="R169" s="1435">
        <v>313.89107038808891</v>
      </c>
      <c r="S169" s="1435">
        <v>14265.203800519814</v>
      </c>
      <c r="T169" s="368"/>
      <c r="U169" s="371"/>
      <c r="X169" s="371"/>
    </row>
    <row r="170" spans="13:24">
      <c r="M170" s="367">
        <v>43994</v>
      </c>
      <c r="N170" s="1435">
        <v>125445.03639624432</v>
      </c>
      <c r="O170" s="1435">
        <v>-94264.534233568935</v>
      </c>
      <c r="P170" s="1435">
        <v>0</v>
      </c>
      <c r="Q170" s="1435">
        <v>-18073.157999999999</v>
      </c>
      <c r="R170" s="1435">
        <v>325.46564027331078</v>
      </c>
      <c r="S170" s="1435">
        <v>12353.99887074503</v>
      </c>
      <c r="T170" s="368"/>
      <c r="U170" s="371"/>
      <c r="X170" s="371"/>
    </row>
    <row r="171" spans="13:24">
      <c r="M171" s="367">
        <v>43995</v>
      </c>
      <c r="N171" s="1435">
        <v>123957.51345078596</v>
      </c>
      <c r="O171" s="1435">
        <v>-93055.935225234731</v>
      </c>
      <c r="P171" s="1435">
        <v>0</v>
      </c>
      <c r="Q171" s="1435">
        <v>-21148.334999999999</v>
      </c>
      <c r="R171" s="1435">
        <v>314.26047386947596</v>
      </c>
      <c r="S171" s="1435">
        <v>9029.2256952225853</v>
      </c>
      <c r="T171" s="368"/>
      <c r="U171" s="371"/>
      <c r="X171" s="371"/>
    </row>
    <row r="172" spans="13:24">
      <c r="M172" s="367">
        <v>43996</v>
      </c>
      <c r="N172" s="1435">
        <v>124021.88416499633</v>
      </c>
      <c r="O172" s="1435">
        <v>-92410.538031437914</v>
      </c>
      <c r="P172" s="1435">
        <v>0</v>
      </c>
      <c r="Q172" s="1435">
        <v>-21377.75</v>
      </c>
      <c r="R172" s="1435">
        <v>319.26943752426047</v>
      </c>
      <c r="S172" s="1435">
        <v>10349.858273410709</v>
      </c>
      <c r="T172" s="368"/>
      <c r="U172" s="371"/>
      <c r="X172" s="371"/>
    </row>
    <row r="173" spans="13:24">
      <c r="M173" s="367">
        <v>43997</v>
      </c>
      <c r="N173" s="1435">
        <v>123312.12153180715</v>
      </c>
      <c r="O173" s="1435">
        <v>-94941.089777402682</v>
      </c>
      <c r="P173" s="1435">
        <v>0</v>
      </c>
      <c r="Q173" s="1435">
        <v>-19286.625</v>
      </c>
      <c r="R173" s="1435">
        <v>332.31343183893279</v>
      </c>
      <c r="S173" s="1435">
        <v>13773.280170963193</v>
      </c>
      <c r="T173" s="368"/>
      <c r="U173" s="371"/>
      <c r="X173" s="371"/>
    </row>
    <row r="174" spans="13:24">
      <c r="M174" s="367">
        <v>43998</v>
      </c>
      <c r="N174" s="1435">
        <v>127184.00780673069</v>
      </c>
      <c r="O174" s="1435">
        <v>-96892.588880683616</v>
      </c>
      <c r="P174" s="1435">
        <v>1819.65</v>
      </c>
      <c r="Q174" s="1435">
        <v>-18224.809999999998</v>
      </c>
      <c r="R174" s="1435">
        <v>330.87621312799865</v>
      </c>
      <c r="S174" s="1435">
        <v>14109.16599285767</v>
      </c>
      <c r="T174" s="368"/>
      <c r="U174" s="371"/>
      <c r="X174" s="371"/>
    </row>
    <row r="175" spans="13:24">
      <c r="M175" s="367">
        <v>43999</v>
      </c>
      <c r="N175" s="1435">
        <v>131821.2132081443</v>
      </c>
      <c r="O175" s="1435">
        <v>-99634.291591940069</v>
      </c>
      <c r="P175" s="1435">
        <v>2065.252</v>
      </c>
      <c r="Q175" s="1435">
        <v>-17169.648000000001</v>
      </c>
      <c r="R175" s="1435">
        <v>333.76217240923972</v>
      </c>
      <c r="S175" s="1435">
        <v>14079.206003337673</v>
      </c>
      <c r="T175" s="368"/>
      <c r="U175" s="371"/>
      <c r="X175" s="371"/>
    </row>
    <row r="176" spans="13:24">
      <c r="M176" s="367">
        <v>44000</v>
      </c>
      <c r="N176" s="1435">
        <v>130485.30330203607</v>
      </c>
      <c r="O176" s="1435">
        <v>-98680.63086823505</v>
      </c>
      <c r="P176" s="1435">
        <v>2401.665</v>
      </c>
      <c r="Q176" s="1435">
        <v>-19826.833999999999</v>
      </c>
      <c r="R176" s="1435">
        <v>344.23100846518469</v>
      </c>
      <c r="S176" s="1435">
        <v>14449.084165487611</v>
      </c>
      <c r="T176" s="368"/>
      <c r="U176" s="371"/>
      <c r="X176" s="371"/>
    </row>
    <row r="177" spans="13:24">
      <c r="M177" s="367">
        <v>44001</v>
      </c>
      <c r="N177" s="1435">
        <v>130146.77497626333</v>
      </c>
      <c r="O177" s="1435">
        <v>-99320.704715687301</v>
      </c>
      <c r="P177" s="1435">
        <v>2371.6790000000001</v>
      </c>
      <c r="Q177" s="1435">
        <v>-20742.055</v>
      </c>
      <c r="R177" s="1435">
        <v>340.53546343959857</v>
      </c>
      <c r="S177" s="1435">
        <v>14092.90198898273</v>
      </c>
      <c r="T177" s="368"/>
      <c r="U177" s="371"/>
      <c r="X177" s="371"/>
    </row>
    <row r="178" spans="13:24">
      <c r="M178" s="367">
        <v>44002</v>
      </c>
      <c r="N178" s="1435">
        <v>124474.22407426944</v>
      </c>
      <c r="O178" s="1435">
        <v>-93268.088405949995</v>
      </c>
      <c r="P178" s="1435">
        <v>0</v>
      </c>
      <c r="Q178" s="1435">
        <v>-19240.245999999999</v>
      </c>
      <c r="R178" s="1435">
        <v>328.72415546222641</v>
      </c>
      <c r="S178" s="1435">
        <v>12489.285497224993</v>
      </c>
      <c r="T178" s="368"/>
      <c r="U178" s="371"/>
      <c r="X178" s="371"/>
    </row>
    <row r="179" spans="13:24">
      <c r="M179" s="367">
        <v>44003</v>
      </c>
      <c r="N179" s="1435">
        <v>129280.80915708408</v>
      </c>
      <c r="O179" s="1435">
        <v>-98071.118261419979</v>
      </c>
      <c r="P179" s="1435">
        <v>0</v>
      </c>
      <c r="Q179" s="1435">
        <v>-18367.472000000002</v>
      </c>
      <c r="R179" s="1435">
        <v>325.85895275638944</v>
      </c>
      <c r="S179" s="1435">
        <v>12049.809143984037</v>
      </c>
      <c r="T179" s="368"/>
      <c r="U179" s="371"/>
      <c r="X179" s="371"/>
    </row>
    <row r="180" spans="13:24">
      <c r="M180" s="367">
        <v>44004</v>
      </c>
      <c r="N180" s="1435">
        <v>131352.3304146007</v>
      </c>
      <c r="O180" s="1435">
        <v>-101753.96666315013</v>
      </c>
      <c r="P180" s="1435">
        <v>0</v>
      </c>
      <c r="Q180" s="1435">
        <v>-16987.191999999999</v>
      </c>
      <c r="R180" s="1435">
        <v>329.46607661858752</v>
      </c>
      <c r="S180" s="1435">
        <v>14832.133826330706</v>
      </c>
      <c r="T180" s="368"/>
      <c r="U180" s="371"/>
      <c r="X180" s="371"/>
    </row>
    <row r="181" spans="13:24">
      <c r="M181" s="367">
        <v>44005</v>
      </c>
      <c r="N181" s="1435">
        <v>131954.71146745438</v>
      </c>
      <c r="O181" s="1435">
        <v>-98431.893659668742</v>
      </c>
      <c r="P181" s="1435">
        <v>0</v>
      </c>
      <c r="Q181" s="1435">
        <v>-17453.227999999999</v>
      </c>
      <c r="R181" s="1435">
        <v>311.2607923219403</v>
      </c>
      <c r="S181" s="1435">
        <v>14763.741077082828</v>
      </c>
      <c r="T181" s="368"/>
      <c r="U181" s="371"/>
      <c r="X181" s="371"/>
    </row>
    <row r="182" spans="13:24">
      <c r="M182" s="367">
        <v>44006</v>
      </c>
      <c r="N182" s="1435">
        <v>132765.2951788163</v>
      </c>
      <c r="O182" s="1435">
        <v>-102742.31037029222</v>
      </c>
      <c r="P182" s="1435">
        <v>0</v>
      </c>
      <c r="Q182" s="1435">
        <v>-17980.841</v>
      </c>
      <c r="R182" s="1435">
        <v>318.19265449013903</v>
      </c>
      <c r="S182" s="1435">
        <v>14908.896813097279</v>
      </c>
      <c r="T182" s="368"/>
      <c r="U182" s="371"/>
      <c r="X182" s="371"/>
    </row>
    <row r="183" spans="13:24">
      <c r="M183" s="367">
        <v>44007</v>
      </c>
      <c r="N183" s="1435">
        <v>136140.5939445089</v>
      </c>
      <c r="O183" s="1435">
        <v>-103226.6874142842</v>
      </c>
      <c r="P183" s="1435">
        <v>0</v>
      </c>
      <c r="Q183" s="1435">
        <v>-17353.054</v>
      </c>
      <c r="R183" s="1435">
        <v>322.35312643406365</v>
      </c>
      <c r="S183" s="1435">
        <v>14387.223283011901</v>
      </c>
      <c r="T183" s="368"/>
      <c r="U183" s="371"/>
      <c r="X183" s="371"/>
    </row>
    <row r="184" spans="13:24">
      <c r="M184" s="367">
        <v>44008</v>
      </c>
      <c r="N184" s="1435">
        <v>132412.03924464606</v>
      </c>
      <c r="O184" s="1435">
        <v>-102189.79639202448</v>
      </c>
      <c r="P184" s="1435">
        <v>0</v>
      </c>
      <c r="Q184" s="1435">
        <v>-17191.243000000002</v>
      </c>
      <c r="R184" s="1435">
        <v>324.693375517459</v>
      </c>
      <c r="S184" s="1435">
        <v>13487.935486125793</v>
      </c>
      <c r="T184" s="368"/>
      <c r="U184" s="371"/>
      <c r="X184" s="371"/>
    </row>
    <row r="185" spans="13:24">
      <c r="M185" s="367">
        <v>44009</v>
      </c>
      <c r="N185" s="1435">
        <v>129722.43485599748</v>
      </c>
      <c r="O185" s="1435">
        <v>-99229.644477265538</v>
      </c>
      <c r="P185" s="1435">
        <v>0</v>
      </c>
      <c r="Q185" s="1435">
        <v>-19821.865000000002</v>
      </c>
      <c r="R185" s="1435">
        <v>321.50599543437033</v>
      </c>
      <c r="S185" s="1435">
        <v>10967.989321872692</v>
      </c>
      <c r="T185" s="368"/>
      <c r="U185" s="371"/>
      <c r="X185" s="371"/>
    </row>
    <row r="186" spans="13:24">
      <c r="M186" s="367">
        <v>44010</v>
      </c>
      <c r="N186" s="1435">
        <v>129982.81147800401</v>
      </c>
      <c r="O186" s="1435">
        <v>-99958.23082603651</v>
      </c>
      <c r="P186" s="1435">
        <v>64.191000000000003</v>
      </c>
      <c r="Q186" s="1435">
        <v>-17584.929</v>
      </c>
      <c r="R186" s="1435">
        <v>318.32036144083946</v>
      </c>
      <c r="S186" s="1435">
        <v>10485.695713215906</v>
      </c>
      <c r="T186" s="368"/>
      <c r="U186" s="371"/>
      <c r="X186" s="371"/>
    </row>
    <row r="187" spans="13:24">
      <c r="M187" s="367">
        <v>44011</v>
      </c>
      <c r="N187" s="1435">
        <v>131053.38010338644</v>
      </c>
      <c r="O187" s="1435">
        <v>-101260.59077961811</v>
      </c>
      <c r="P187" s="1435">
        <v>0</v>
      </c>
      <c r="Q187" s="1435">
        <v>-17938.878999999997</v>
      </c>
      <c r="R187" s="1435">
        <v>340.99876880633553</v>
      </c>
      <c r="S187" s="1435">
        <v>14226.457927634296</v>
      </c>
      <c r="T187" s="368"/>
      <c r="U187" s="371"/>
      <c r="X187" s="371"/>
    </row>
    <row r="188" spans="13:24">
      <c r="M188" s="367">
        <v>44012</v>
      </c>
      <c r="N188" s="1435">
        <v>132176.81400991668</v>
      </c>
      <c r="O188" s="1435">
        <v>-99832.481274396036</v>
      </c>
      <c r="P188" s="1435">
        <v>0</v>
      </c>
      <c r="Q188" s="1435">
        <v>-16311.936</v>
      </c>
      <c r="R188" s="1435">
        <v>336.84103997203545</v>
      </c>
      <c r="S188" s="1435">
        <v>14417.224475961091</v>
      </c>
      <c r="T188" s="368"/>
      <c r="U188" s="371"/>
      <c r="X188" s="371"/>
    </row>
    <row r="189" spans="13:24">
      <c r="M189" s="367">
        <v>44013</v>
      </c>
      <c r="N189" s="1435">
        <v>112879.89766853044</v>
      </c>
      <c r="O189" s="1435">
        <v>-91242.529802721809</v>
      </c>
      <c r="P189" s="1435">
        <v>0</v>
      </c>
      <c r="Q189" s="1435">
        <v>-9784.91</v>
      </c>
      <c r="R189" s="1435">
        <v>342.68700680043383</v>
      </c>
      <c r="S189" s="1435">
        <v>14373.215285791377</v>
      </c>
      <c r="T189" s="368"/>
      <c r="U189" s="371"/>
      <c r="X189" s="371"/>
    </row>
    <row r="190" spans="13:24">
      <c r="M190" s="367">
        <v>44014</v>
      </c>
      <c r="N190" s="1435">
        <v>125622.79248865915</v>
      </c>
      <c r="O190" s="1435">
        <v>-101149.54109083238</v>
      </c>
      <c r="P190" s="1435">
        <v>0</v>
      </c>
      <c r="Q190" s="1435">
        <v>-9790</v>
      </c>
      <c r="R190" s="1435">
        <v>341.03489466124239</v>
      </c>
      <c r="S190" s="1435">
        <v>14428.239902132715</v>
      </c>
      <c r="T190" s="368"/>
      <c r="U190" s="371"/>
      <c r="X190" s="371"/>
    </row>
    <row r="191" spans="13:24">
      <c r="M191" s="367">
        <v>44015</v>
      </c>
      <c r="N191" s="1435">
        <v>129767.80251081339</v>
      </c>
      <c r="O191" s="1435">
        <v>-104480.27007068256</v>
      </c>
      <c r="P191" s="1435">
        <v>0</v>
      </c>
      <c r="Q191" s="1435">
        <v>-12663.265000000001</v>
      </c>
      <c r="R191" s="1435">
        <v>336.45256242282358</v>
      </c>
      <c r="S191" s="1435">
        <v>14131.826771706321</v>
      </c>
      <c r="T191" s="368"/>
      <c r="U191" s="371"/>
      <c r="X191" s="371"/>
    </row>
    <row r="192" spans="13:24">
      <c r="M192" s="367">
        <v>44016</v>
      </c>
      <c r="N192" s="1435">
        <v>118047.23810528537</v>
      </c>
      <c r="O192" s="1435">
        <v>-92173.899145479489</v>
      </c>
      <c r="P192" s="1435">
        <v>0</v>
      </c>
      <c r="Q192" s="1435">
        <v>-12150.682999999999</v>
      </c>
      <c r="R192" s="1435">
        <v>327.1054884534102</v>
      </c>
      <c r="S192" s="1435">
        <v>11168.379475558599</v>
      </c>
      <c r="T192" s="368"/>
      <c r="U192" s="371"/>
      <c r="X192" s="371"/>
    </row>
    <row r="193" spans="13:24">
      <c r="M193" s="367">
        <v>44017</v>
      </c>
      <c r="N193" s="1435">
        <v>116445.20519042092</v>
      </c>
      <c r="O193" s="1435">
        <v>-90694.052115202023</v>
      </c>
      <c r="P193" s="1435">
        <v>0</v>
      </c>
      <c r="Q193" s="1435">
        <v>-12103.837</v>
      </c>
      <c r="R193" s="1435">
        <v>320.6701872708764</v>
      </c>
      <c r="S193" s="1435">
        <v>8692.2619126193913</v>
      </c>
      <c r="T193" s="368"/>
      <c r="U193" s="371"/>
      <c r="X193" s="371"/>
    </row>
    <row r="194" spans="13:24">
      <c r="M194" s="367">
        <v>44018</v>
      </c>
      <c r="N194" s="1435">
        <v>93560.768013503533</v>
      </c>
      <c r="O194" s="1435">
        <v>-70453.029855469984</v>
      </c>
      <c r="P194" s="1435">
        <v>0</v>
      </c>
      <c r="Q194" s="1435">
        <v>-12545.625</v>
      </c>
      <c r="R194" s="1435">
        <v>324.18201584366903</v>
      </c>
      <c r="S194" s="1435">
        <v>12825.339041290223</v>
      </c>
      <c r="T194" s="368"/>
      <c r="U194" s="371"/>
      <c r="X194" s="371"/>
    </row>
    <row r="195" spans="13:24">
      <c r="M195" s="367">
        <v>44019</v>
      </c>
      <c r="N195" s="1435">
        <v>91572.032914864438</v>
      </c>
      <c r="O195" s="1435">
        <v>-68201.428420719487</v>
      </c>
      <c r="P195" s="1435">
        <v>0</v>
      </c>
      <c r="Q195" s="1435">
        <v>-9609.15</v>
      </c>
      <c r="R195" s="1435">
        <v>342.54218027841074</v>
      </c>
      <c r="S195" s="1435">
        <v>14802.880148992412</v>
      </c>
      <c r="T195" s="368"/>
      <c r="U195" s="371"/>
      <c r="X195" s="371"/>
    </row>
    <row r="196" spans="13:24">
      <c r="M196" s="367">
        <v>44020</v>
      </c>
      <c r="N196" s="1435">
        <v>73919.874459331157</v>
      </c>
      <c r="O196" s="1435">
        <v>-52940.850300664635</v>
      </c>
      <c r="P196" s="1435">
        <v>0</v>
      </c>
      <c r="Q196" s="1435">
        <v>-9576.0059999999994</v>
      </c>
      <c r="R196" s="1435">
        <v>338.28349972468908</v>
      </c>
      <c r="S196" s="1435">
        <v>15074.667506785738</v>
      </c>
      <c r="T196" s="368"/>
      <c r="U196" s="371"/>
      <c r="X196" s="371"/>
    </row>
    <row r="197" spans="13:24">
      <c r="M197" s="367">
        <v>44021</v>
      </c>
      <c r="N197" s="1435">
        <v>104918.89439814327</v>
      </c>
      <c r="O197" s="1435">
        <v>-79366.474311636252</v>
      </c>
      <c r="P197" s="1435">
        <v>0</v>
      </c>
      <c r="Q197" s="1435">
        <v>-9281.3539999999994</v>
      </c>
      <c r="R197" s="1435">
        <v>339.69354142319003</v>
      </c>
      <c r="S197" s="1435">
        <v>14629.867548115311</v>
      </c>
      <c r="T197" s="368"/>
      <c r="U197" s="371"/>
      <c r="X197" s="371"/>
    </row>
    <row r="198" spans="13:24">
      <c r="M198" s="367">
        <v>44022</v>
      </c>
      <c r="N198" s="1435">
        <v>99935.244224074268</v>
      </c>
      <c r="O198" s="1435">
        <v>-73264.147061926371</v>
      </c>
      <c r="P198" s="1435">
        <v>0</v>
      </c>
      <c r="Q198" s="1435">
        <v>-10621.378999999999</v>
      </c>
      <c r="R198" s="1435">
        <v>355.51120000378319</v>
      </c>
      <c r="S198" s="1435">
        <v>13387.810018926011</v>
      </c>
      <c r="T198" s="368"/>
      <c r="U198" s="371"/>
      <c r="X198" s="371"/>
    </row>
    <row r="199" spans="13:24">
      <c r="M199" s="367">
        <v>44023</v>
      </c>
      <c r="N199" s="1435">
        <v>125401.64679818547</v>
      </c>
      <c r="O199" s="1435">
        <v>-99263.724021521266</v>
      </c>
      <c r="P199" s="1435">
        <v>0</v>
      </c>
      <c r="Q199" s="1435">
        <v>-15334.278</v>
      </c>
      <c r="R199" s="1435">
        <v>359.35567342385508</v>
      </c>
      <c r="S199" s="1435">
        <v>12721.495757648823</v>
      </c>
      <c r="T199" s="368"/>
      <c r="U199" s="371"/>
      <c r="X199" s="371"/>
    </row>
    <row r="200" spans="13:24">
      <c r="M200" s="367">
        <v>44024</v>
      </c>
      <c r="N200" s="1435">
        <v>119341.82297710728</v>
      </c>
      <c r="O200" s="1435">
        <v>-92178.106340331258</v>
      </c>
      <c r="P200" s="1435">
        <v>0</v>
      </c>
      <c r="Q200" s="1435">
        <v>-14958.54</v>
      </c>
      <c r="R200" s="1435">
        <v>357.68680126262058</v>
      </c>
      <c r="S200" s="1435">
        <v>12323.29014235326</v>
      </c>
      <c r="T200" s="368"/>
      <c r="U200" s="371"/>
      <c r="X200" s="371"/>
    </row>
    <row r="201" spans="13:24">
      <c r="M201" s="367">
        <v>44025</v>
      </c>
      <c r="N201" s="1435">
        <v>120484.48043042517</v>
      </c>
      <c r="O201" s="1435">
        <v>-94679.321658402783</v>
      </c>
      <c r="P201" s="1435">
        <v>0</v>
      </c>
      <c r="Q201" s="1435">
        <v>-10566.01</v>
      </c>
      <c r="R201" s="1435">
        <v>355.6013808689699</v>
      </c>
      <c r="S201" s="1435">
        <v>14347.435753267544</v>
      </c>
      <c r="T201" s="368"/>
      <c r="U201" s="371"/>
      <c r="X201" s="371"/>
    </row>
    <row r="202" spans="13:24">
      <c r="M202" s="367">
        <v>44026</v>
      </c>
      <c r="N202" s="1435">
        <v>60316.455322291389</v>
      </c>
      <c r="O202" s="1435">
        <v>-40319.793227133661</v>
      </c>
      <c r="P202" s="1435">
        <v>0</v>
      </c>
      <c r="Q202" s="1435">
        <v>-7178.08</v>
      </c>
      <c r="R202" s="1435">
        <v>349.20932631096986</v>
      </c>
      <c r="S202" s="1435">
        <v>13864.376229766851</v>
      </c>
      <c r="T202" s="368"/>
      <c r="U202" s="371"/>
      <c r="X202" s="371"/>
    </row>
    <row r="203" spans="13:24">
      <c r="M203" s="367">
        <v>44027</v>
      </c>
      <c r="N203" s="1435">
        <v>68148.839540035871</v>
      </c>
      <c r="O203" s="1435">
        <v>-47139.856524949893</v>
      </c>
      <c r="P203" s="1435">
        <v>0</v>
      </c>
      <c r="Q203" s="1435">
        <v>-7933.15</v>
      </c>
      <c r="R203" s="1435">
        <v>364.71217132928058</v>
      </c>
      <c r="S203" s="1435">
        <v>13940.497858851162</v>
      </c>
      <c r="T203" s="368"/>
      <c r="U203" s="371"/>
      <c r="X203" s="371"/>
    </row>
    <row r="204" spans="13:24">
      <c r="M204" s="367">
        <v>44028</v>
      </c>
      <c r="N204" s="1435">
        <v>70561.383057284533</v>
      </c>
      <c r="O204" s="1435">
        <v>-54847.975524844391</v>
      </c>
      <c r="P204" s="1435">
        <v>910.81899999999996</v>
      </c>
      <c r="Q204" s="1435">
        <v>-4438.1299999999992</v>
      </c>
      <c r="R204" s="1435">
        <v>366.44320756755724</v>
      </c>
      <c r="S204" s="1435">
        <v>14526.389243547668</v>
      </c>
      <c r="T204" s="368"/>
      <c r="U204" s="371"/>
      <c r="X204" s="371"/>
    </row>
    <row r="205" spans="13:24">
      <c r="M205" s="367">
        <v>44029</v>
      </c>
      <c r="N205" s="1435">
        <v>66029.852305095483</v>
      </c>
      <c r="O205" s="1435">
        <v>-48069.764743116364</v>
      </c>
      <c r="P205" s="1435">
        <v>0</v>
      </c>
      <c r="Q205" s="1435">
        <v>-4264.3959999999997</v>
      </c>
      <c r="R205" s="1435">
        <v>358.2898855206808</v>
      </c>
      <c r="S205" s="1435">
        <v>13976.978104069021</v>
      </c>
      <c r="T205" s="368"/>
      <c r="U205" s="371"/>
      <c r="X205" s="371"/>
    </row>
    <row r="206" spans="13:24">
      <c r="M206" s="367">
        <v>44030</v>
      </c>
      <c r="N206" s="1435">
        <v>61129.585399303724</v>
      </c>
      <c r="O206" s="1435">
        <v>-40741.737525055389</v>
      </c>
      <c r="P206" s="1435">
        <v>0</v>
      </c>
      <c r="Q206" s="1435">
        <v>-4727.0599999999995</v>
      </c>
      <c r="R206" s="1435">
        <v>343.68143233606327</v>
      </c>
      <c r="S206" s="1435">
        <v>11994.3564617843</v>
      </c>
      <c r="T206" s="368"/>
      <c r="U206" s="371"/>
      <c r="X206" s="371"/>
    </row>
    <row r="207" spans="13:24">
      <c r="M207" s="367">
        <v>44031</v>
      </c>
      <c r="N207" s="1435">
        <v>59185.518514611242</v>
      </c>
      <c r="O207" s="1435">
        <v>-44210.816541829307</v>
      </c>
      <c r="P207" s="1435">
        <v>0</v>
      </c>
      <c r="Q207" s="1435">
        <v>-5255.393</v>
      </c>
      <c r="R207" s="1435">
        <v>335.14991454569491</v>
      </c>
      <c r="S207" s="1435">
        <v>10758.090903126154</v>
      </c>
      <c r="T207" s="368"/>
      <c r="U207" s="371"/>
      <c r="X207" s="371"/>
    </row>
    <row r="208" spans="13:24">
      <c r="M208" s="367">
        <v>44032</v>
      </c>
      <c r="N208" s="1435">
        <v>65000.851355628234</v>
      </c>
      <c r="O208" s="1435">
        <v>-46548.167528220278</v>
      </c>
      <c r="P208" s="1435">
        <v>0</v>
      </c>
      <c r="Q208" s="1435">
        <v>-7933.9879999999994</v>
      </c>
      <c r="R208" s="1435">
        <v>341.64432531543986</v>
      </c>
      <c r="S208" s="1435">
        <v>14273.19430250056</v>
      </c>
      <c r="T208" s="368"/>
      <c r="U208" s="371"/>
      <c r="X208" s="371"/>
    </row>
    <row r="209" spans="13:24">
      <c r="M209" s="367">
        <v>44033</v>
      </c>
      <c r="N209" s="1435">
        <v>64393.482434856</v>
      </c>
      <c r="O209" s="1435">
        <v>-45856.150437809898</v>
      </c>
      <c r="P209" s="1435">
        <v>0</v>
      </c>
      <c r="Q209" s="1435">
        <v>-4101.3140000000003</v>
      </c>
      <c r="R209" s="1435">
        <v>344.35679062527146</v>
      </c>
      <c r="S209" s="1435">
        <v>14723.877508559744</v>
      </c>
      <c r="T209" s="368"/>
      <c r="U209" s="371"/>
      <c r="X209" s="371"/>
    </row>
    <row r="210" spans="13:24">
      <c r="M210" s="367">
        <v>44034</v>
      </c>
      <c r="N210" s="1435">
        <v>77620.300664627081</v>
      </c>
      <c r="O210" s="1435">
        <v>-58678.66758096846</v>
      </c>
      <c r="P210" s="1435">
        <v>0</v>
      </c>
      <c r="Q210" s="1435">
        <v>-3637.2339999999999</v>
      </c>
      <c r="R210" s="1435">
        <v>342.9422234903476</v>
      </c>
      <c r="S210" s="1435">
        <v>14923.496473827992</v>
      </c>
      <c r="T210" s="368"/>
      <c r="U210" s="371"/>
      <c r="X210" s="371"/>
    </row>
    <row r="211" spans="13:24">
      <c r="M211" s="367">
        <v>44035</v>
      </c>
      <c r="N211" s="1435">
        <v>76764.025741111938</v>
      </c>
      <c r="O211" s="1435">
        <v>-57243.38643316806</v>
      </c>
      <c r="P211" s="1435">
        <v>0</v>
      </c>
      <c r="Q211" s="1435">
        <v>-3081.8449999999998</v>
      </c>
      <c r="R211" s="1435">
        <v>348.73811356430554</v>
      </c>
      <c r="S211" s="1435">
        <v>14427.942043081746</v>
      </c>
      <c r="T211" s="368"/>
      <c r="U211" s="371"/>
      <c r="X211" s="371"/>
    </row>
    <row r="212" spans="13:24">
      <c r="M212" s="367">
        <v>44036</v>
      </c>
      <c r="N212" s="1435">
        <v>86941.090832366288</v>
      </c>
      <c r="O212" s="1435">
        <v>-68106.471146745447</v>
      </c>
      <c r="P212" s="1435">
        <v>0</v>
      </c>
      <c r="Q212" s="1435">
        <v>-5840.06</v>
      </c>
      <c r="R212" s="1435">
        <v>352.67089337283113</v>
      </c>
      <c r="S212" s="1435">
        <v>13541.138310048496</v>
      </c>
      <c r="T212" s="368"/>
      <c r="U212" s="371"/>
      <c r="X212" s="371"/>
    </row>
    <row r="213" spans="13:24">
      <c r="M213" s="367">
        <v>44037</v>
      </c>
      <c r="N213" s="1435">
        <v>60791.820867180082</v>
      </c>
      <c r="O213" s="1435">
        <v>-43135.106023842178</v>
      </c>
      <c r="P213" s="1435">
        <v>0</v>
      </c>
      <c r="Q213" s="1435">
        <v>-8434.0579999999991</v>
      </c>
      <c r="R213" s="1435">
        <v>344.14068018921904</v>
      </c>
      <c r="S213" s="1435">
        <v>11972.12673055246</v>
      </c>
      <c r="T213" s="368"/>
      <c r="U213" s="371"/>
      <c r="X213" s="371"/>
    </row>
    <row r="214" spans="13:24">
      <c r="M214" s="367">
        <v>44038</v>
      </c>
      <c r="N214" s="1435">
        <v>103670.43991982276</v>
      </c>
      <c r="O214" s="1435">
        <v>-76320.423040405105</v>
      </c>
      <c r="P214" s="1435">
        <v>0</v>
      </c>
      <c r="Q214" s="1435">
        <v>-12989.431</v>
      </c>
      <c r="R214" s="1435">
        <v>341.98530715097195</v>
      </c>
      <c r="S214" s="1435">
        <v>12228.826134430126</v>
      </c>
      <c r="T214" s="368"/>
      <c r="U214" s="371"/>
      <c r="X214" s="371"/>
    </row>
    <row r="215" spans="13:24">
      <c r="M215" s="367">
        <v>44039</v>
      </c>
      <c r="N215" s="1435">
        <v>118809.11805042726</v>
      </c>
      <c r="O215" s="1435">
        <v>-94155.505855048003</v>
      </c>
      <c r="P215" s="1435">
        <v>0</v>
      </c>
      <c r="Q215" s="1435">
        <v>-13423.913</v>
      </c>
      <c r="R215" s="1435">
        <v>343.77288768403838</v>
      </c>
      <c r="S215" s="1435">
        <v>13257.881887396979</v>
      </c>
      <c r="T215" s="368"/>
      <c r="U215" s="371"/>
      <c r="X215" s="371"/>
    </row>
    <row r="216" spans="13:24">
      <c r="M216" s="367">
        <v>44040</v>
      </c>
      <c r="N216" s="1435">
        <v>129918.76358265641</v>
      </c>
      <c r="O216" s="1435">
        <v>-104536.82983437071</v>
      </c>
      <c r="P216" s="1435">
        <v>0</v>
      </c>
      <c r="Q216" s="1435">
        <v>-10881.66</v>
      </c>
      <c r="R216" s="1435">
        <v>328.62665496815617</v>
      </c>
      <c r="S216" s="1435">
        <v>13329.090957965056</v>
      </c>
      <c r="T216" s="368"/>
      <c r="U216" s="371"/>
      <c r="X216" s="371"/>
    </row>
    <row r="217" spans="13:24">
      <c r="M217" s="367">
        <v>44041</v>
      </c>
      <c r="N217" s="1435">
        <v>129323.09315328622</v>
      </c>
      <c r="O217" s="1435">
        <v>-104157.27502901152</v>
      </c>
      <c r="P217" s="1435">
        <v>0</v>
      </c>
      <c r="Q217" s="1435">
        <v>-10371.618</v>
      </c>
      <c r="R217" s="1435">
        <v>321.56217935673163</v>
      </c>
      <c r="S217" s="1435">
        <v>13480.661572550867</v>
      </c>
      <c r="T217" s="368"/>
      <c r="U217" s="371"/>
      <c r="X217" s="371"/>
    </row>
    <row r="218" spans="13:24">
      <c r="M218" s="367">
        <v>44042</v>
      </c>
      <c r="N218" s="1435">
        <v>134783.11952737632</v>
      </c>
      <c r="O218" s="1435">
        <v>-113694.22618419665</v>
      </c>
      <c r="P218" s="1435">
        <v>0</v>
      </c>
      <c r="Q218" s="1435">
        <v>-10227.085000000001</v>
      </c>
      <c r="R218" s="1435">
        <v>315.02181938080156</v>
      </c>
      <c r="S218" s="1435">
        <v>13325.009840495273</v>
      </c>
      <c r="T218" s="368"/>
      <c r="U218" s="371"/>
      <c r="X218" s="371"/>
    </row>
    <row r="219" spans="13:24">
      <c r="M219" s="367">
        <v>44043</v>
      </c>
      <c r="N219" s="1435">
        <v>125120.92836797131</v>
      </c>
      <c r="O219" s="1435">
        <v>-101405.68625382424</v>
      </c>
      <c r="P219" s="1435">
        <v>0</v>
      </c>
      <c r="Q219" s="1435">
        <v>-10916.117999999999</v>
      </c>
      <c r="R219" s="1435">
        <v>318.54178688152587</v>
      </c>
      <c r="S219" s="1435">
        <v>12736.264981910879</v>
      </c>
      <c r="T219" s="368"/>
      <c r="U219" s="371"/>
      <c r="X219" s="371"/>
    </row>
    <row r="220" spans="13:24">
      <c r="M220" s="367">
        <v>44044</v>
      </c>
      <c r="N220" s="1435">
        <v>124476.7085135563</v>
      </c>
      <c r="O220" s="1435">
        <v>-104293.69237261315</v>
      </c>
      <c r="P220" s="1435">
        <v>0</v>
      </c>
      <c r="Q220" s="1435">
        <v>-10284.111000000001</v>
      </c>
      <c r="R220" s="1435">
        <v>305.26271869361472</v>
      </c>
      <c r="S220" s="1435">
        <v>11658.982231680166</v>
      </c>
      <c r="T220" s="368"/>
      <c r="U220" s="371"/>
      <c r="X220" s="371"/>
    </row>
    <row r="221" spans="13:24">
      <c r="M221" s="367">
        <v>44045</v>
      </c>
      <c r="N221" s="1435">
        <v>123502.22491824033</v>
      </c>
      <c r="O221" s="1435">
        <v>-101130.51271231142</v>
      </c>
      <c r="P221" s="1435">
        <v>0</v>
      </c>
      <c r="Q221" s="1435">
        <v>-10108.403</v>
      </c>
      <c r="R221" s="1435">
        <v>303.34827773767802</v>
      </c>
      <c r="S221" s="1435">
        <v>12359.055600061267</v>
      </c>
      <c r="T221" s="368"/>
      <c r="U221" s="371"/>
      <c r="X221" s="371"/>
    </row>
    <row r="222" spans="13:24">
      <c r="M222" s="367">
        <v>44046</v>
      </c>
      <c r="N222" s="1435">
        <v>134554.32324084817</v>
      </c>
      <c r="O222" s="1435">
        <v>-115355.54594366495</v>
      </c>
      <c r="P222" s="1435">
        <v>0</v>
      </c>
      <c r="Q222" s="1435">
        <v>-10733.462</v>
      </c>
      <c r="R222" s="1435">
        <v>309.24993024054083</v>
      </c>
      <c r="S222" s="1435">
        <v>13903.784759433902</v>
      </c>
      <c r="T222" s="368"/>
      <c r="U222" s="371"/>
      <c r="X222" s="371"/>
    </row>
    <row r="223" spans="13:24">
      <c r="M223" s="367">
        <v>44047</v>
      </c>
      <c r="N223" s="1435">
        <v>142290.20782782996</v>
      </c>
      <c r="O223" s="1435">
        <v>-115780.06435277984</v>
      </c>
      <c r="P223" s="1435">
        <v>0</v>
      </c>
      <c r="Q223" s="1435">
        <v>-9274.9549999999999</v>
      </c>
      <c r="R223" s="1435">
        <v>298.89387438501069</v>
      </c>
      <c r="S223" s="1435">
        <v>14557.932931481264</v>
      </c>
      <c r="T223" s="368"/>
      <c r="U223" s="371"/>
      <c r="X223" s="371"/>
    </row>
    <row r="224" spans="13:24">
      <c r="M224" s="367">
        <v>44048</v>
      </c>
      <c r="N224" s="1435">
        <v>140709.13070999051</v>
      </c>
      <c r="O224" s="1435">
        <v>-118117.45964764216</v>
      </c>
      <c r="P224" s="1435">
        <v>0</v>
      </c>
      <c r="Q224" s="1435">
        <v>-7889.4980000000005</v>
      </c>
      <c r="R224" s="1435">
        <v>319.78561694243825</v>
      </c>
      <c r="S224" s="1435">
        <v>14822.04745245857</v>
      </c>
      <c r="T224" s="368"/>
      <c r="U224" s="371"/>
      <c r="X224" s="371"/>
    </row>
    <row r="225" spans="13:24">
      <c r="M225" s="367">
        <v>44049</v>
      </c>
      <c r="N225" s="1435">
        <v>139275.71579280513</v>
      </c>
      <c r="O225" s="1435">
        <v>-119828.3690262686</v>
      </c>
      <c r="P225" s="1435">
        <v>0</v>
      </c>
      <c r="Q225" s="1435">
        <v>-7132.9790000000003</v>
      </c>
      <c r="R225" s="1435">
        <v>330.37603776592977</v>
      </c>
      <c r="S225" s="1435">
        <v>14475.95196092319</v>
      </c>
      <c r="T225" s="368"/>
      <c r="U225" s="371"/>
      <c r="X225" s="371"/>
    </row>
    <row r="226" spans="13:24">
      <c r="M226" s="367">
        <v>44050</v>
      </c>
      <c r="N226" s="1435">
        <v>135347.6421563456</v>
      </c>
      <c r="O226" s="1435">
        <v>-112357.72127861589</v>
      </c>
      <c r="P226" s="1435">
        <v>0</v>
      </c>
      <c r="Q226" s="1435">
        <v>-8781.5199999999986</v>
      </c>
      <c r="R226" s="1435">
        <v>330.15293871969135</v>
      </c>
      <c r="S226" s="1435">
        <v>13830.164278403277</v>
      </c>
      <c r="T226" s="368"/>
      <c r="U226" s="371"/>
      <c r="X226" s="371"/>
    </row>
    <row r="227" spans="13:24">
      <c r="M227" s="367">
        <v>44051</v>
      </c>
      <c r="N227" s="1435">
        <v>138331.97278193902</v>
      </c>
      <c r="O227" s="1435">
        <v>-114382.33463445511</v>
      </c>
      <c r="P227" s="1435">
        <v>0</v>
      </c>
      <c r="Q227" s="1435">
        <v>-10683.337</v>
      </c>
      <c r="R227" s="1435">
        <v>324.50692889062856</v>
      </c>
      <c r="S227" s="1435">
        <v>11358.339457693599</v>
      </c>
      <c r="T227" s="368"/>
      <c r="U227" s="371"/>
      <c r="X227" s="371"/>
    </row>
    <row r="228" spans="13:24">
      <c r="M228" s="367">
        <v>44052</v>
      </c>
      <c r="N228" s="1435">
        <v>138216.61145690473</v>
      </c>
      <c r="O228" s="1435">
        <v>-115453.36427893238</v>
      </c>
      <c r="P228" s="1435">
        <v>0</v>
      </c>
      <c r="Q228" s="1435">
        <v>-11649.518</v>
      </c>
      <c r="R228" s="1435">
        <v>325.84575231338124</v>
      </c>
      <c r="S228" s="1435">
        <v>11257.424595947743</v>
      </c>
      <c r="T228" s="368"/>
      <c r="U228" s="371"/>
      <c r="X228" s="371"/>
    </row>
    <row r="229" spans="13:24">
      <c r="M229" s="367">
        <v>44053</v>
      </c>
      <c r="N229" s="1435">
        <v>145226.15676759154</v>
      </c>
      <c r="O229" s="1435">
        <v>-125432.82835742166</v>
      </c>
      <c r="P229" s="1435">
        <v>0</v>
      </c>
      <c r="Q229" s="1435">
        <v>-8175.1909999999998</v>
      </c>
      <c r="R229" s="1435">
        <v>334.01830979443179</v>
      </c>
      <c r="S229" s="1435">
        <v>14324.886314860249</v>
      </c>
      <c r="T229" s="368"/>
      <c r="U229" s="371"/>
      <c r="X229" s="371"/>
    </row>
    <row r="230" spans="13:24">
      <c r="M230" s="367">
        <v>44054</v>
      </c>
      <c r="N230" s="1435">
        <v>141842.42219643423</v>
      </c>
      <c r="O230" s="1435">
        <v>-119248.65492140522</v>
      </c>
      <c r="P230" s="1435">
        <v>0</v>
      </c>
      <c r="Q230" s="1435">
        <v>-7302.4960000000001</v>
      </c>
      <c r="R230" s="1435">
        <v>345.61288348442599</v>
      </c>
      <c r="S230" s="1435">
        <v>14334.402878351657</v>
      </c>
      <c r="T230" s="368"/>
      <c r="U230" s="371"/>
      <c r="X230" s="371"/>
    </row>
    <row r="231" spans="13:24">
      <c r="M231" s="367">
        <v>44055</v>
      </c>
      <c r="N231" s="1435">
        <v>143169.01993881213</v>
      </c>
      <c r="O231" s="1435">
        <v>-120297.4427682245</v>
      </c>
      <c r="P231" s="1435">
        <v>0</v>
      </c>
      <c r="Q231" s="1435">
        <v>-7824.1489999999994</v>
      </c>
      <c r="R231" s="1435">
        <v>343.0117714448121</v>
      </c>
      <c r="S231" s="1435">
        <v>14108.019664811101</v>
      </c>
      <c r="T231" s="368"/>
      <c r="U231" s="371"/>
      <c r="X231" s="371"/>
    </row>
    <row r="232" spans="13:24">
      <c r="M232" s="367">
        <v>44056</v>
      </c>
      <c r="N232" s="1435">
        <v>139461.45268488236</v>
      </c>
      <c r="O232" s="1435">
        <v>-115405.98797341493</v>
      </c>
      <c r="P232" s="1435">
        <v>0</v>
      </c>
      <c r="Q232" s="1435">
        <v>-9060.1560000000009</v>
      </c>
      <c r="R232" s="1435">
        <v>333.73419202641116</v>
      </c>
      <c r="S232" s="1435">
        <v>14033.650581559139</v>
      </c>
      <c r="T232" s="368"/>
      <c r="U232" s="371"/>
      <c r="X232" s="371"/>
    </row>
    <row r="233" spans="13:24">
      <c r="M233" s="367">
        <v>44057</v>
      </c>
      <c r="N233" s="1435">
        <v>143223.28093680769</v>
      </c>
      <c r="O233" s="1435">
        <v>-120931.53497204346</v>
      </c>
      <c r="P233" s="1435">
        <v>0</v>
      </c>
      <c r="Q233" s="1435">
        <v>-10895.044</v>
      </c>
      <c r="R233" s="1435">
        <v>335.1995672507216</v>
      </c>
      <c r="S233" s="1435">
        <v>13609.46168676683</v>
      </c>
      <c r="T233" s="368"/>
      <c r="U233" s="371"/>
      <c r="X233" s="371"/>
    </row>
    <row r="234" spans="13:24">
      <c r="M234" s="367">
        <v>44058</v>
      </c>
      <c r="N234" s="1435">
        <v>140623.19759468298</v>
      </c>
      <c r="O234" s="1435">
        <v>-119356.87414284208</v>
      </c>
      <c r="P234" s="1435">
        <v>0</v>
      </c>
      <c r="Q234" s="1435">
        <v>-9572.4560000000001</v>
      </c>
      <c r="R234" s="1435">
        <v>333.96631383904452</v>
      </c>
      <c r="S234" s="1435">
        <v>12389.861277057211</v>
      </c>
      <c r="T234" s="368"/>
      <c r="U234" s="371"/>
      <c r="X234" s="371"/>
    </row>
    <row r="235" spans="13:24">
      <c r="M235" s="367">
        <v>44059</v>
      </c>
      <c r="N235" s="1435">
        <v>141764.52684882373</v>
      </c>
      <c r="O235" s="1435">
        <v>-119783.63962443298</v>
      </c>
      <c r="P235" s="1435">
        <v>0</v>
      </c>
      <c r="Q235" s="1435">
        <v>-11369.622000000001</v>
      </c>
      <c r="R235" s="1435">
        <v>329.43162512328058</v>
      </c>
      <c r="S235" s="1435">
        <v>11503.234298880707</v>
      </c>
      <c r="T235" s="368"/>
      <c r="U235" s="371"/>
      <c r="X235" s="371"/>
    </row>
    <row r="236" spans="13:24">
      <c r="M236" s="367">
        <v>44060</v>
      </c>
      <c r="N236" s="1435">
        <v>148411.34718852202</v>
      </c>
      <c r="O236" s="1435">
        <v>-126749.33009811163</v>
      </c>
      <c r="P236" s="1435">
        <v>0</v>
      </c>
      <c r="Q236" s="1435">
        <v>-7993.451</v>
      </c>
      <c r="R236" s="1435">
        <v>328.68618627514326</v>
      </c>
      <c r="S236" s="1435">
        <v>14438.304059613471</v>
      </c>
      <c r="T236" s="368"/>
      <c r="U236" s="371"/>
      <c r="X236" s="371"/>
    </row>
    <row r="237" spans="13:24">
      <c r="M237" s="367">
        <v>44061</v>
      </c>
      <c r="N237" s="1435">
        <v>151156.92794598587</v>
      </c>
      <c r="O237" s="1435">
        <v>-131729.68773077329</v>
      </c>
      <c r="P237" s="1435">
        <v>0</v>
      </c>
      <c r="Q237" s="1435">
        <v>-6634.9619999999995</v>
      </c>
      <c r="R237" s="1435">
        <v>331.07813524904878</v>
      </c>
      <c r="S237" s="1435">
        <v>14538.626172914986</v>
      </c>
      <c r="T237" s="368"/>
      <c r="U237" s="371"/>
      <c r="X237" s="371"/>
    </row>
    <row r="238" spans="13:24">
      <c r="M238" s="367">
        <v>44062</v>
      </c>
      <c r="N238" s="1435">
        <v>153960.94841227977</v>
      </c>
      <c r="O238" s="1435">
        <v>-129774.98575799134</v>
      </c>
      <c r="P238" s="1435">
        <v>0</v>
      </c>
      <c r="Q238" s="1435">
        <v>-7147.5829999999996</v>
      </c>
      <c r="R238" s="1435">
        <v>317.77644633118473</v>
      </c>
      <c r="S238" s="1435">
        <v>15061.868201830453</v>
      </c>
      <c r="T238" s="368"/>
      <c r="U238" s="371"/>
      <c r="X238" s="371"/>
    </row>
    <row r="239" spans="13:24">
      <c r="M239" s="367">
        <v>44063</v>
      </c>
      <c r="N239" s="1435">
        <v>153217.80145584975</v>
      </c>
      <c r="O239" s="1435">
        <v>-131929.17818335269</v>
      </c>
      <c r="P239" s="1435">
        <v>0</v>
      </c>
      <c r="Q239" s="1435">
        <v>-6846.5820000000003</v>
      </c>
      <c r="R239" s="1435">
        <v>318.19497488392801</v>
      </c>
      <c r="S239" s="1435">
        <v>14480.072664047759</v>
      </c>
      <c r="T239" s="368"/>
      <c r="U239" s="371"/>
      <c r="X239" s="371"/>
    </row>
    <row r="240" spans="13:24">
      <c r="M240" s="367">
        <v>44064</v>
      </c>
      <c r="N240" s="1435">
        <v>152721.7364700918</v>
      </c>
      <c r="O240" s="1435">
        <v>-134191.99388121109</v>
      </c>
      <c r="P240" s="1435">
        <v>0</v>
      </c>
      <c r="Q240" s="1435">
        <v>-7338.5660000000007</v>
      </c>
      <c r="R240" s="1435">
        <v>306.02205590028171</v>
      </c>
      <c r="S240" s="1435">
        <v>12919.94588126929</v>
      </c>
      <c r="T240" s="368"/>
      <c r="U240" s="371"/>
      <c r="X240" s="371"/>
    </row>
    <row r="241" spans="13:24">
      <c r="M241" s="367">
        <v>44065</v>
      </c>
      <c r="N241" s="1435">
        <v>146811.88205506912</v>
      </c>
      <c r="O241" s="1435">
        <v>-128262.06139888173</v>
      </c>
      <c r="P241" s="1435">
        <v>0</v>
      </c>
      <c r="Q241" s="1435">
        <v>-7662.848</v>
      </c>
      <c r="R241" s="1435">
        <v>294.83850146387101</v>
      </c>
      <c r="S241" s="1435">
        <v>9308.5948879308253</v>
      </c>
      <c r="T241" s="368"/>
      <c r="U241" s="371"/>
      <c r="X241" s="371"/>
    </row>
    <row r="242" spans="13:24">
      <c r="M242" s="367">
        <v>44066</v>
      </c>
      <c r="N242" s="1435">
        <v>149528.12954953054</v>
      </c>
      <c r="O242" s="1435">
        <v>-131499.27734993145</v>
      </c>
      <c r="P242" s="1435">
        <v>0</v>
      </c>
      <c r="Q242" s="1435">
        <v>-10027.435000000001</v>
      </c>
      <c r="R242" s="1435">
        <v>296.32677122701779</v>
      </c>
      <c r="S242" s="1435">
        <v>9970.9213862522374</v>
      </c>
      <c r="T242" s="368"/>
      <c r="U242" s="371"/>
      <c r="X242" s="371"/>
    </row>
    <row r="243" spans="13:24">
      <c r="M243" s="367">
        <v>44067</v>
      </c>
      <c r="N243" s="1435">
        <v>151999.91982276613</v>
      </c>
      <c r="O243" s="1435">
        <v>-130229.58856419454</v>
      </c>
      <c r="P243" s="1435">
        <v>0</v>
      </c>
      <c r="Q243" s="1435">
        <v>-10487.199999999999</v>
      </c>
      <c r="R243" s="1435">
        <v>310.90766944349519</v>
      </c>
      <c r="S243" s="1435">
        <v>12073.745280393623</v>
      </c>
      <c r="T243" s="368"/>
      <c r="U243" s="371"/>
      <c r="X243" s="371"/>
    </row>
    <row r="244" spans="13:24">
      <c r="M244" s="367">
        <v>44068</v>
      </c>
      <c r="N244" s="1435">
        <v>155311.27967085136</v>
      </c>
      <c r="O244" s="1435">
        <v>-137159.75313851674</v>
      </c>
      <c r="P244" s="1435">
        <v>0</v>
      </c>
      <c r="Q244" s="1435">
        <v>-7002.8330000000005</v>
      </c>
      <c r="R244" s="1435">
        <v>318.22810346928043</v>
      </c>
      <c r="S244" s="1435">
        <v>12547.975164092892</v>
      </c>
      <c r="T244" s="368"/>
      <c r="U244" s="371"/>
      <c r="X244" s="371"/>
    </row>
    <row r="245" spans="13:24">
      <c r="M245" s="367">
        <v>44069</v>
      </c>
      <c r="N245" s="1435">
        <v>152829.93881211098</v>
      </c>
      <c r="O245" s="1435">
        <v>-136179.44086929003</v>
      </c>
      <c r="P245" s="1435">
        <v>0</v>
      </c>
      <c r="Q245" s="1435">
        <v>-5898.326</v>
      </c>
      <c r="R245" s="1435">
        <v>310.7269930869133</v>
      </c>
      <c r="S245" s="1435">
        <v>12606.711167164518</v>
      </c>
      <c r="T245" s="368"/>
      <c r="U245" s="371"/>
      <c r="X245" s="371"/>
    </row>
    <row r="246" spans="13:24">
      <c r="M246" s="367">
        <v>44070</v>
      </c>
      <c r="N246" s="1435">
        <v>156009.31216373036</v>
      </c>
      <c r="O246" s="1435">
        <v>-136258.16647325669</v>
      </c>
      <c r="P246" s="1435">
        <v>0</v>
      </c>
      <c r="Q246" s="1435">
        <v>-6227.2449999999999</v>
      </c>
      <c r="R246" s="1435">
        <v>303.06467754662549</v>
      </c>
      <c r="S246" s="1435">
        <v>13169.493831828542</v>
      </c>
      <c r="T246" s="368"/>
      <c r="U246" s="371"/>
      <c r="X246" s="371"/>
    </row>
    <row r="247" spans="13:24">
      <c r="M247" s="367">
        <v>44071</v>
      </c>
      <c r="N247" s="1435">
        <v>153065.65565987973</v>
      </c>
      <c r="O247" s="1435">
        <v>-131728.15908851146</v>
      </c>
      <c r="P247" s="1435">
        <v>0</v>
      </c>
      <c r="Q247" s="1435">
        <v>-6915.924</v>
      </c>
      <c r="R247" s="1435">
        <v>302.62189039996446</v>
      </c>
      <c r="S247" s="1435">
        <v>12215.523586799378</v>
      </c>
      <c r="T247" s="368"/>
      <c r="U247" s="371"/>
      <c r="X247" s="371"/>
    </row>
    <row r="248" spans="13:24">
      <c r="M248" s="367">
        <v>44072</v>
      </c>
      <c r="N248" s="1435">
        <v>153438.22977107292</v>
      </c>
      <c r="O248" s="1435">
        <v>-136363.25878257203</v>
      </c>
      <c r="P248" s="1435">
        <v>0</v>
      </c>
      <c r="Q248" s="1435">
        <v>-7310.7910000000002</v>
      </c>
      <c r="R248" s="1435">
        <v>295.71405096954658</v>
      </c>
      <c r="S248" s="1435">
        <v>10689.673310244818</v>
      </c>
      <c r="T248" s="368"/>
      <c r="U248" s="371"/>
      <c r="X248" s="371"/>
    </row>
    <row r="249" spans="13:24">
      <c r="M249" s="367">
        <v>44073</v>
      </c>
      <c r="N249" s="1435">
        <v>154000.90199388121</v>
      </c>
      <c r="O249" s="1435">
        <v>-135996.93638569472</v>
      </c>
      <c r="P249" s="1435">
        <v>0</v>
      </c>
      <c r="Q249" s="1435">
        <v>-6087.72</v>
      </c>
      <c r="R249" s="1435">
        <v>300.21917430591071</v>
      </c>
      <c r="S249" s="1435">
        <v>11265.605274980258</v>
      </c>
      <c r="T249" s="368"/>
      <c r="U249" s="371"/>
      <c r="X249" s="371"/>
    </row>
    <row r="250" spans="13:24">
      <c r="M250" s="367">
        <v>44074</v>
      </c>
      <c r="N250" s="1435">
        <v>155078.53360059077</v>
      </c>
      <c r="O250" s="1435">
        <v>-136775.3391707986</v>
      </c>
      <c r="P250" s="1435">
        <v>0</v>
      </c>
      <c r="Q250" s="1435">
        <v>-6731.567</v>
      </c>
      <c r="R250" s="1435">
        <v>312.37473010494404</v>
      </c>
      <c r="S250" s="1435">
        <v>13349.879569840425</v>
      </c>
      <c r="T250" s="368"/>
      <c r="U250" s="371"/>
      <c r="X250" s="371"/>
    </row>
    <row r="251" spans="13:24">
      <c r="M251" s="367">
        <v>44075</v>
      </c>
      <c r="N251" s="1435">
        <v>150861.62886380422</v>
      </c>
      <c r="O251" s="1435">
        <v>-134537.07247599959</v>
      </c>
      <c r="P251" s="1435">
        <v>0</v>
      </c>
      <c r="Q251" s="1435">
        <v>-2953.317</v>
      </c>
      <c r="R251" s="1435">
        <v>311.43970296312233</v>
      </c>
      <c r="S251" s="1435">
        <v>13954.029272279779</v>
      </c>
      <c r="T251" s="368"/>
      <c r="U251" s="371"/>
      <c r="X251" s="371"/>
    </row>
    <row r="252" spans="13:24">
      <c r="M252" s="367">
        <v>44076</v>
      </c>
      <c r="N252" s="1435">
        <v>144597.38580018989</v>
      </c>
      <c r="O252" s="1435">
        <v>-128018.84797974471</v>
      </c>
      <c r="P252" s="1435">
        <v>0</v>
      </c>
      <c r="Q252" s="1435">
        <v>-2605.1680000000001</v>
      </c>
      <c r="R252" s="1435">
        <v>319.92670709623792</v>
      </c>
      <c r="S252" s="1435">
        <v>14309.371259427482</v>
      </c>
      <c r="T252" s="368"/>
      <c r="U252" s="371"/>
      <c r="X252" s="371"/>
    </row>
    <row r="253" spans="13:24">
      <c r="M253" s="367">
        <v>44077</v>
      </c>
      <c r="N253" s="1435">
        <v>150071.3492984492</v>
      </c>
      <c r="O253" s="1435">
        <v>-134320.93153286213</v>
      </c>
      <c r="P253" s="1435">
        <v>0</v>
      </c>
      <c r="Q253" s="1435">
        <v>-3293.7890000000002</v>
      </c>
      <c r="R253" s="1435">
        <v>313.65116311838528</v>
      </c>
      <c r="S253" s="1435">
        <v>13004.857554197117</v>
      </c>
      <c r="T253" s="368"/>
      <c r="U253" s="371"/>
      <c r="X253" s="371"/>
    </row>
    <row r="254" spans="13:24">
      <c r="M254" s="367">
        <v>44078</v>
      </c>
      <c r="N254" s="1435">
        <v>149923.58371136195</v>
      </c>
      <c r="O254" s="1435">
        <v>-133340.43148011394</v>
      </c>
      <c r="P254" s="1435">
        <v>0</v>
      </c>
      <c r="Q254" s="1435">
        <v>-3247.5190000000002</v>
      </c>
      <c r="R254" s="1435">
        <v>323.54613671503643</v>
      </c>
      <c r="S254" s="1435">
        <v>12501.08023350513</v>
      </c>
      <c r="T254" s="368"/>
      <c r="U254" s="371"/>
      <c r="X254" s="371"/>
    </row>
    <row r="255" spans="13:24">
      <c r="M255" s="367">
        <v>44079</v>
      </c>
      <c r="N255" s="1435">
        <v>141170.21310264795</v>
      </c>
      <c r="O255" s="1435">
        <v>-124552.17322502374</v>
      </c>
      <c r="P255" s="1435">
        <v>0</v>
      </c>
      <c r="Q255" s="1435">
        <v>-3210.2080000000001</v>
      </c>
      <c r="R255" s="1435">
        <v>324.33774990625238</v>
      </c>
      <c r="S255" s="1435">
        <v>10290.82623938582</v>
      </c>
      <c r="T255" s="368"/>
      <c r="U255" s="371"/>
      <c r="X255" s="371"/>
    </row>
    <row r="256" spans="13:24">
      <c r="M256" s="367">
        <v>44080</v>
      </c>
      <c r="N256" s="1435">
        <v>141887.56725392974</v>
      </c>
      <c r="O256" s="1435">
        <v>-125218.91971726975</v>
      </c>
      <c r="P256" s="1435">
        <v>0</v>
      </c>
      <c r="Q256" s="1435">
        <v>-4594.9849999999997</v>
      </c>
      <c r="R256" s="1435">
        <v>327.93163087254061</v>
      </c>
      <c r="S256" s="1435">
        <v>11015.693956689101</v>
      </c>
      <c r="T256" s="368"/>
      <c r="U256" s="371"/>
      <c r="X256" s="371"/>
    </row>
    <row r="257" spans="13:24">
      <c r="M257" s="367">
        <v>44081</v>
      </c>
      <c r="N257" s="1435">
        <v>146165.86348770966</v>
      </c>
      <c r="O257" s="1435">
        <v>-131456.55976368816</v>
      </c>
      <c r="P257" s="1435">
        <v>0</v>
      </c>
      <c r="Q257" s="1435">
        <v>-4023.1730000000002</v>
      </c>
      <c r="R257" s="1435">
        <v>335.33688743112418</v>
      </c>
      <c r="S257" s="1435">
        <v>13074.098111432084</v>
      </c>
      <c r="T257" s="368"/>
      <c r="U257" s="371"/>
      <c r="X257" s="371"/>
    </row>
    <row r="258" spans="13:24">
      <c r="M258" s="367">
        <v>44082</v>
      </c>
      <c r="N258" s="1435">
        <v>147195.57864753666</v>
      </c>
      <c r="O258" s="1435">
        <v>-132272.50975841333</v>
      </c>
      <c r="P258" s="1435">
        <v>0</v>
      </c>
      <c r="Q258" s="1435">
        <v>-3064.875</v>
      </c>
      <c r="R258" s="1435">
        <v>338.89217387862436</v>
      </c>
      <c r="S258" s="1435">
        <v>13372.137419651199</v>
      </c>
      <c r="T258" s="368"/>
      <c r="U258" s="371"/>
      <c r="X258" s="371"/>
    </row>
    <row r="259" spans="13:24">
      <c r="M259" s="367">
        <v>44083</v>
      </c>
      <c r="N259" s="1435">
        <v>145600.31121426311</v>
      </c>
      <c r="O259" s="1435">
        <v>-128433.96033336851</v>
      </c>
      <c r="P259" s="1435">
        <v>0</v>
      </c>
      <c r="Q259" s="1435">
        <v>-3058.4830000000002</v>
      </c>
      <c r="R259" s="1435">
        <v>319.21756678068624</v>
      </c>
      <c r="S259" s="1435">
        <v>12867.029657244884</v>
      </c>
      <c r="T259" s="368"/>
      <c r="U259" s="371"/>
      <c r="X259" s="371"/>
    </row>
    <row r="260" spans="13:24">
      <c r="M260" s="367">
        <v>44084</v>
      </c>
      <c r="N260" s="1435">
        <v>148498.2951788163</v>
      </c>
      <c r="O260" s="1435">
        <v>-132396.72539297395</v>
      </c>
      <c r="P260" s="1435">
        <v>0</v>
      </c>
      <c r="Q260" s="1435">
        <v>-3849.6109999999999</v>
      </c>
      <c r="R260" s="1435">
        <v>329.81024007554345</v>
      </c>
      <c r="S260" s="1435">
        <v>13157.96956101994</v>
      </c>
      <c r="T260" s="368"/>
      <c r="U260" s="371"/>
      <c r="X260" s="371"/>
    </row>
    <row r="261" spans="13:24">
      <c r="M261" s="367">
        <v>44085</v>
      </c>
      <c r="N261" s="1435">
        <v>144343.06783415974</v>
      </c>
      <c r="O261" s="1435">
        <v>-127690.05802299822</v>
      </c>
      <c r="P261" s="1435">
        <v>0</v>
      </c>
      <c r="Q261" s="1435">
        <v>-2863.6239999999998</v>
      </c>
      <c r="R261" s="1435">
        <v>330.60879283395997</v>
      </c>
      <c r="S261" s="1435">
        <v>12459.7391045896</v>
      </c>
      <c r="T261" s="368"/>
      <c r="U261" s="371"/>
      <c r="X261" s="371"/>
    </row>
    <row r="262" spans="13:24">
      <c r="M262" s="367">
        <v>44086</v>
      </c>
      <c r="N262" s="1435">
        <v>140666.42367338325</v>
      </c>
      <c r="O262" s="1435">
        <v>-124688.19917712839</v>
      </c>
      <c r="P262" s="1435">
        <v>0</v>
      </c>
      <c r="Q262" s="1435">
        <v>-3659.4960000000001</v>
      </c>
      <c r="R262" s="1435">
        <v>322.54174091209802</v>
      </c>
      <c r="S262" s="1435">
        <v>10490.887766780461</v>
      </c>
      <c r="T262" s="368"/>
      <c r="U262" s="371"/>
      <c r="X262" s="371"/>
    </row>
    <row r="263" spans="13:24">
      <c r="M263" s="367">
        <v>44087</v>
      </c>
      <c r="N263" s="1435">
        <v>140502.85367654817</v>
      </c>
      <c r="O263" s="1435">
        <v>-126603.82740795442</v>
      </c>
      <c r="P263" s="1435">
        <v>0</v>
      </c>
      <c r="Q263" s="1435">
        <v>-3733.7860000000001</v>
      </c>
      <c r="R263" s="1435">
        <v>315.92323273881073</v>
      </c>
      <c r="S263" s="1435">
        <v>10689.67610763986</v>
      </c>
      <c r="T263" s="368"/>
      <c r="U263" s="371"/>
      <c r="X263" s="371"/>
    </row>
    <row r="264" spans="13:24">
      <c r="M264" s="367">
        <v>44088</v>
      </c>
      <c r="N264" s="1435">
        <v>142023.89598058868</v>
      </c>
      <c r="O264" s="1435">
        <v>-126351.79449308998</v>
      </c>
      <c r="P264" s="1435">
        <v>0</v>
      </c>
      <c r="Q264" s="1435">
        <v>-4324.2960000000003</v>
      </c>
      <c r="R264" s="1435">
        <v>317.40686373532947</v>
      </c>
      <c r="S264" s="1435">
        <v>12498.675432205011</v>
      </c>
      <c r="T264" s="368"/>
      <c r="U264" s="371"/>
      <c r="X264" s="371"/>
    </row>
    <row r="265" spans="13:24">
      <c r="M265" s="367">
        <v>44089</v>
      </c>
      <c r="N265" s="1435">
        <v>142024.07426943773</v>
      </c>
      <c r="O265" s="1435">
        <v>-126811.49066357211</v>
      </c>
      <c r="P265" s="1435">
        <v>0</v>
      </c>
      <c r="Q265" s="1435">
        <v>-3187.7930000000001</v>
      </c>
      <c r="R265" s="1435">
        <v>322.05835780041667</v>
      </c>
      <c r="S265" s="1435">
        <v>12648.676762189816</v>
      </c>
      <c r="T265" s="368"/>
      <c r="U265" s="371"/>
      <c r="X265" s="371"/>
    </row>
    <row r="266" spans="13:24">
      <c r="M266" s="367">
        <v>44090</v>
      </c>
      <c r="N266" s="1435">
        <v>143479.63287266591</v>
      </c>
      <c r="O266" s="1435">
        <v>-129874.56799240426</v>
      </c>
      <c r="P266" s="1435">
        <v>0</v>
      </c>
      <c r="Q266" s="1435">
        <v>-1960.9639999999999</v>
      </c>
      <c r="R266" s="1435">
        <v>327.52948195261769</v>
      </c>
      <c r="S266" s="1435">
        <v>12607.207675353426</v>
      </c>
      <c r="T266" s="368"/>
      <c r="U266" s="371"/>
      <c r="X266" s="371"/>
    </row>
    <row r="267" spans="13:24">
      <c r="M267" s="367">
        <v>44091</v>
      </c>
      <c r="N267" s="1435">
        <v>146840.76801350355</v>
      </c>
      <c r="O267" s="1435">
        <v>-132579.93248232937</v>
      </c>
      <c r="P267" s="1435">
        <v>0</v>
      </c>
      <c r="Q267" s="1435">
        <v>-2334.4719999999998</v>
      </c>
      <c r="R267" s="1435">
        <v>321.72142228250311</v>
      </c>
      <c r="S267" s="1435">
        <v>13233.522068870388</v>
      </c>
      <c r="T267" s="368"/>
      <c r="U267" s="371"/>
      <c r="X267" s="371"/>
    </row>
    <row r="268" spans="13:24">
      <c r="M268" s="367">
        <v>44092</v>
      </c>
      <c r="N268" s="1435">
        <v>146201.62886380422</v>
      </c>
      <c r="O268" s="1435">
        <v>-131984.4392868446</v>
      </c>
      <c r="P268" s="1435">
        <v>0</v>
      </c>
      <c r="Q268" s="1435">
        <v>-2355.8150000000001</v>
      </c>
      <c r="R268" s="1435">
        <v>317.97527338135183</v>
      </c>
      <c r="S268" s="1435">
        <v>13420.225363539514</v>
      </c>
      <c r="T268" s="368"/>
      <c r="U268" s="371"/>
      <c r="X268" s="371"/>
    </row>
    <row r="269" spans="13:24">
      <c r="M269" s="367">
        <v>44093</v>
      </c>
      <c r="N269" s="1435">
        <v>142736.35615571262</v>
      </c>
      <c r="O269" s="1435">
        <v>-127695.41829306888</v>
      </c>
      <c r="P269" s="1435">
        <v>0</v>
      </c>
      <c r="Q269" s="1435">
        <v>-2355.4249999999997</v>
      </c>
      <c r="R269" s="1435">
        <v>316.47792383523131</v>
      </c>
      <c r="S269" s="1435">
        <v>11773.584409978173</v>
      </c>
      <c r="T269" s="368"/>
      <c r="U269" s="371"/>
      <c r="X269" s="371"/>
    </row>
    <row r="270" spans="13:24">
      <c r="M270" s="367">
        <v>44094</v>
      </c>
      <c r="N270" s="1435">
        <v>141617.28557864754</v>
      </c>
      <c r="O270" s="1435">
        <v>-125855.59236206351</v>
      </c>
      <c r="P270" s="1435">
        <v>0</v>
      </c>
      <c r="Q270" s="1435">
        <v>-2342.5059999999999</v>
      </c>
      <c r="R270" s="1435">
        <v>314.49553887876726</v>
      </c>
      <c r="S270" s="1435">
        <v>12155.418181871113</v>
      </c>
      <c r="T270" s="368"/>
      <c r="U270" s="371"/>
      <c r="X270" s="371"/>
    </row>
    <row r="271" spans="13:24">
      <c r="M271" s="367">
        <v>44095</v>
      </c>
      <c r="N271" s="1435">
        <v>144864.08692900094</v>
      </c>
      <c r="O271" s="1435">
        <v>-130389.19506277033</v>
      </c>
      <c r="P271" s="1435">
        <v>0</v>
      </c>
      <c r="Q271" s="1435">
        <v>-2333.1729999999998</v>
      </c>
      <c r="R271" s="1435">
        <v>323.37770691205532</v>
      </c>
      <c r="S271" s="1435">
        <v>13725.836255736494</v>
      </c>
      <c r="T271" s="368"/>
      <c r="U271" s="371"/>
      <c r="X271" s="371"/>
    </row>
    <row r="272" spans="13:24">
      <c r="M272" s="367">
        <v>44096</v>
      </c>
      <c r="N272" s="1435">
        <v>149129.86390969512</v>
      </c>
      <c r="O272" s="1435">
        <v>-132141.43580546472</v>
      </c>
      <c r="P272" s="1435">
        <v>1E-3</v>
      </c>
      <c r="Q272" s="1435">
        <v>-1711.7809999999999</v>
      </c>
      <c r="R272" s="1435">
        <v>317.57505300569045</v>
      </c>
      <c r="S272" s="1435">
        <v>13923.871704808778</v>
      </c>
      <c r="T272" s="368"/>
      <c r="U272" s="371"/>
      <c r="X272" s="371"/>
    </row>
    <row r="273" spans="13:24">
      <c r="M273" s="367">
        <v>44097</v>
      </c>
      <c r="N273" s="1435">
        <v>144838.10423040405</v>
      </c>
      <c r="O273" s="1435">
        <v>-128839.78795231566</v>
      </c>
      <c r="P273" s="1435">
        <v>0</v>
      </c>
      <c r="Q273" s="1435">
        <v>-2852.8180000000002</v>
      </c>
      <c r="R273" s="1435">
        <v>314.37518390377056</v>
      </c>
      <c r="S273" s="1435">
        <v>13673.035125562343</v>
      </c>
      <c r="T273" s="368"/>
      <c r="U273" s="371"/>
      <c r="X273" s="371"/>
    </row>
    <row r="274" spans="13:24">
      <c r="M274" s="367">
        <v>44098</v>
      </c>
      <c r="N274" s="1435">
        <v>146183.06888912333</v>
      </c>
      <c r="O274" s="1435">
        <v>-132005.72634244119</v>
      </c>
      <c r="P274" s="1435">
        <v>0</v>
      </c>
      <c r="Q274" s="1435">
        <v>-2077.6410000000001</v>
      </c>
      <c r="R274" s="1435">
        <v>317.04934921230557</v>
      </c>
      <c r="S274" s="1435">
        <v>13390.306543160235</v>
      </c>
      <c r="T274" s="368"/>
      <c r="U274" s="371"/>
      <c r="X274" s="371"/>
    </row>
    <row r="275" spans="13:24">
      <c r="M275" s="367">
        <v>44099</v>
      </c>
      <c r="N275" s="1435">
        <v>140348.30150859797</v>
      </c>
      <c r="O275" s="1435">
        <v>-123253.50353412807</v>
      </c>
      <c r="P275" s="1435">
        <v>0</v>
      </c>
      <c r="Q275" s="1435">
        <v>-4140.0309999999999</v>
      </c>
      <c r="R275" s="1435">
        <v>312.14139250931203</v>
      </c>
      <c r="S275" s="1435">
        <v>14209.21662499997</v>
      </c>
      <c r="T275" s="368"/>
      <c r="U275" s="371"/>
      <c r="X275" s="371"/>
    </row>
    <row r="276" spans="13:24">
      <c r="M276" s="367">
        <v>44100</v>
      </c>
      <c r="N276" s="1435">
        <v>143827.04926680028</v>
      </c>
      <c r="O276" s="1435">
        <v>-126990.74058444983</v>
      </c>
      <c r="P276" s="1435">
        <v>0</v>
      </c>
      <c r="Q276" s="1435">
        <v>-2402.2420000000002</v>
      </c>
      <c r="R276" s="1435">
        <v>306.81615163898539</v>
      </c>
      <c r="S276" s="1435">
        <v>15565.260226555476</v>
      </c>
      <c r="T276" s="368"/>
      <c r="U276" s="371"/>
      <c r="X276" s="371"/>
    </row>
    <row r="277" spans="13:24">
      <c r="M277" s="367">
        <v>44101</v>
      </c>
      <c r="N277" s="1435">
        <v>143610.81865175653</v>
      </c>
      <c r="O277" s="1435">
        <v>-125037.27080915708</v>
      </c>
      <c r="P277" s="1435">
        <v>0</v>
      </c>
      <c r="Q277" s="1435">
        <v>-2497.61</v>
      </c>
      <c r="R277" s="1435">
        <v>302.42127704043446</v>
      </c>
      <c r="S277" s="1435">
        <v>16663.788445294533</v>
      </c>
      <c r="T277" s="368"/>
      <c r="U277" s="371"/>
      <c r="X277" s="371"/>
    </row>
    <row r="278" spans="13:24">
      <c r="M278" s="367">
        <v>44102</v>
      </c>
      <c r="N278" s="1435">
        <v>143412.06456377255</v>
      </c>
      <c r="O278" s="1435">
        <v>-123271.57295073321</v>
      </c>
      <c r="P278" s="1435">
        <v>0</v>
      </c>
      <c r="Q278" s="1435">
        <v>-845.29</v>
      </c>
      <c r="R278" s="1435">
        <v>309.98935617724391</v>
      </c>
      <c r="S278" s="1435">
        <v>20484.950665569148</v>
      </c>
      <c r="T278" s="368"/>
      <c r="U278" s="371"/>
      <c r="X278" s="371"/>
    </row>
    <row r="279" spans="13:24">
      <c r="M279" s="367">
        <v>44103</v>
      </c>
      <c r="N279" s="1435">
        <v>146172.40742694377</v>
      </c>
      <c r="O279" s="1435">
        <v>-125772.1901044414</v>
      </c>
      <c r="P279" s="1435">
        <v>0</v>
      </c>
      <c r="Q279" s="1435">
        <v>-469.39599999999996</v>
      </c>
      <c r="R279" s="1435">
        <v>312.21421458153395</v>
      </c>
      <c r="S279" s="1435">
        <v>22776.439369566946</v>
      </c>
      <c r="T279" s="368"/>
      <c r="U279" s="371"/>
      <c r="X279" s="371"/>
    </row>
    <row r="280" spans="13:24">
      <c r="M280" s="367">
        <v>44104</v>
      </c>
      <c r="N280" s="1435">
        <v>117512.16584027853</v>
      </c>
      <c r="O280" s="1435">
        <v>-94003.123747230726</v>
      </c>
      <c r="P280" s="1435">
        <v>1500.6420000000001</v>
      </c>
      <c r="Q280" s="1435">
        <v>-330.21799999999996</v>
      </c>
      <c r="R280" s="1435">
        <v>312.77057897692532</v>
      </c>
      <c r="S280" s="1435">
        <v>22180.038363563955</v>
      </c>
      <c r="T280" s="368"/>
      <c r="U280" s="371"/>
      <c r="X280" s="371"/>
    </row>
    <row r="281" spans="13:24">
      <c r="M281" s="367">
        <v>44105</v>
      </c>
      <c r="N281" s="1435">
        <v>116494.08481907373</v>
      </c>
      <c r="O281" s="1435">
        <v>-94839.094841227998</v>
      </c>
      <c r="P281" s="1435">
        <v>0</v>
      </c>
      <c r="Q281" s="1435">
        <v>-765.55599999999993</v>
      </c>
      <c r="R281" s="1435">
        <v>314.09995845692004</v>
      </c>
      <c r="S281" s="1435">
        <v>21415.869435940367</v>
      </c>
      <c r="T281" s="368"/>
      <c r="U281" s="371"/>
      <c r="X281" s="371"/>
    </row>
    <row r="282" spans="13:24">
      <c r="M282" s="367">
        <v>44106</v>
      </c>
      <c r="N282" s="1435">
        <v>112265.02690157189</v>
      </c>
      <c r="O282" s="1435">
        <v>-91469.463023525692</v>
      </c>
      <c r="P282" s="1435">
        <v>0</v>
      </c>
      <c r="Q282" s="1435">
        <v>-678.4319999999999</v>
      </c>
      <c r="R282" s="1435">
        <v>307.91256540552331</v>
      </c>
      <c r="S282" s="1435">
        <v>18929.568671497425</v>
      </c>
      <c r="T282" s="368"/>
      <c r="U282" s="371"/>
      <c r="X282" s="371"/>
    </row>
    <row r="283" spans="13:24">
      <c r="M283" s="367">
        <v>44107</v>
      </c>
      <c r="N283" s="1435">
        <v>108551.2058233991</v>
      </c>
      <c r="O283" s="1435">
        <v>-89941.359848085238</v>
      </c>
      <c r="P283" s="1435">
        <v>0</v>
      </c>
      <c r="Q283" s="1435">
        <v>-2332.6289999999999</v>
      </c>
      <c r="R283" s="1435">
        <v>297.51944987164541</v>
      </c>
      <c r="S283" s="1435">
        <v>14531.356353143367</v>
      </c>
      <c r="T283" s="368"/>
      <c r="U283" s="371"/>
      <c r="X283" s="371"/>
    </row>
    <row r="284" spans="13:24">
      <c r="M284" s="367">
        <v>44108</v>
      </c>
      <c r="N284" s="1435">
        <v>99266.192636354041</v>
      </c>
      <c r="O284" s="1435">
        <v>-79107.63055174597</v>
      </c>
      <c r="P284" s="1435">
        <v>0</v>
      </c>
      <c r="Q284" s="1435">
        <v>-2426.4959999999996</v>
      </c>
      <c r="R284" s="1435">
        <v>304.89759277793445</v>
      </c>
      <c r="S284" s="1435">
        <v>15592.389274359068</v>
      </c>
      <c r="T284" s="368"/>
      <c r="U284" s="371"/>
      <c r="X284" s="371"/>
    </row>
    <row r="285" spans="13:24">
      <c r="M285" s="367">
        <v>44109</v>
      </c>
      <c r="N285" s="1435">
        <v>101484.50363962444</v>
      </c>
      <c r="O285" s="1435">
        <v>-81573.609030488442</v>
      </c>
      <c r="P285" s="1435">
        <v>0</v>
      </c>
      <c r="Q285" s="1435">
        <v>-1165.0339999999999</v>
      </c>
      <c r="R285" s="1435">
        <v>320.69616419875365</v>
      </c>
      <c r="S285" s="1435">
        <v>20005.829651667536</v>
      </c>
      <c r="T285" s="368"/>
      <c r="U285" s="371"/>
      <c r="X285" s="371"/>
    </row>
    <row r="286" spans="13:24">
      <c r="M286" s="367">
        <v>44110</v>
      </c>
      <c r="N286" s="1435">
        <v>105496.04388648592</v>
      </c>
      <c r="O286" s="1435">
        <v>-87027.644266272822</v>
      </c>
      <c r="P286" s="1435">
        <v>0</v>
      </c>
      <c r="Q286" s="1435">
        <v>-602.44100000000003</v>
      </c>
      <c r="R286" s="1435">
        <v>320.49675670050368</v>
      </c>
      <c r="S286" s="1435">
        <v>20368.476119457024</v>
      </c>
      <c r="T286" s="368"/>
      <c r="U286" s="371"/>
      <c r="X286" s="371"/>
    </row>
    <row r="287" spans="13:24">
      <c r="M287" s="367">
        <v>44111</v>
      </c>
      <c r="N287" s="1435">
        <v>103729.11594050005</v>
      </c>
      <c r="O287" s="1435">
        <v>-80272.408481907376</v>
      </c>
      <c r="P287" s="1435">
        <v>0</v>
      </c>
      <c r="Q287" s="1435">
        <v>-603.90699999999993</v>
      </c>
      <c r="R287" s="1435">
        <v>319.2600547766948</v>
      </c>
      <c r="S287" s="1435">
        <v>20852.071085001993</v>
      </c>
      <c r="T287" s="368"/>
      <c r="U287" s="371"/>
      <c r="X287" s="371"/>
    </row>
    <row r="288" spans="13:24">
      <c r="M288" s="367">
        <v>44112</v>
      </c>
      <c r="N288" s="1435">
        <v>104512.44751556072</v>
      </c>
      <c r="O288" s="1435">
        <v>-84750.112881105597</v>
      </c>
      <c r="P288" s="1435">
        <v>0</v>
      </c>
      <c r="Q288" s="1435">
        <v>-843.29100000000005</v>
      </c>
      <c r="R288" s="1435">
        <v>324.9117402665097</v>
      </c>
      <c r="S288" s="1435">
        <v>20556.477501994555</v>
      </c>
      <c r="T288" s="368"/>
      <c r="U288" s="371"/>
      <c r="X288" s="371"/>
    </row>
    <row r="289" spans="13:24">
      <c r="M289" s="367">
        <v>44113</v>
      </c>
      <c r="N289" s="1435">
        <v>105486.82033969829</v>
      </c>
      <c r="O289" s="1435">
        <v>-83843.848507226518</v>
      </c>
      <c r="P289" s="1435">
        <v>0</v>
      </c>
      <c r="Q289" s="1435">
        <v>-110.87119999999999</v>
      </c>
      <c r="R289" s="1435">
        <v>310.0213323202384</v>
      </c>
      <c r="S289" s="1435">
        <v>19082.061211646927</v>
      </c>
      <c r="T289" s="368"/>
      <c r="U289" s="371"/>
      <c r="X289" s="371"/>
    </row>
    <row r="290" spans="13:24">
      <c r="M290" s="367">
        <v>44114</v>
      </c>
      <c r="N290" s="1435">
        <v>96302.680662517145</v>
      </c>
      <c r="O290" s="1435">
        <v>-75515.326511235355</v>
      </c>
      <c r="P290" s="1435">
        <v>0</v>
      </c>
      <c r="Q290" s="1435">
        <v>-1306.5830000000001</v>
      </c>
      <c r="R290" s="1435">
        <v>297.16838191436869</v>
      </c>
      <c r="S290" s="1435">
        <v>18389.191544451602</v>
      </c>
      <c r="T290" s="368"/>
      <c r="U290" s="371"/>
      <c r="X290" s="371"/>
    </row>
    <row r="291" spans="13:24">
      <c r="M291" s="367">
        <v>44115</v>
      </c>
      <c r="N291" s="1435">
        <v>96344.257833104755</v>
      </c>
      <c r="O291" s="1435">
        <v>-76284.336955375053</v>
      </c>
      <c r="P291" s="1435">
        <v>0</v>
      </c>
      <c r="Q291" s="1435">
        <v>-1044.9089999999999</v>
      </c>
      <c r="R291" s="1435">
        <v>309.63470113517718</v>
      </c>
      <c r="S291" s="1435">
        <v>21345.726370714736</v>
      </c>
      <c r="T291" s="368"/>
      <c r="U291" s="371"/>
      <c r="X291" s="371"/>
    </row>
    <row r="292" spans="13:24">
      <c r="M292" s="367">
        <v>44116</v>
      </c>
      <c r="N292" s="1435">
        <v>103081.53919189787</v>
      </c>
      <c r="O292" s="1435">
        <v>-81110.645637725509</v>
      </c>
      <c r="P292" s="1435">
        <v>1483.8589999999999</v>
      </c>
      <c r="Q292" s="1435">
        <v>-1.115</v>
      </c>
      <c r="R292" s="1435">
        <v>316.20552543379949</v>
      </c>
      <c r="S292" s="1435">
        <v>26197.124723660152</v>
      </c>
      <c r="T292" s="368"/>
      <c r="U292" s="371"/>
      <c r="X292" s="371"/>
    </row>
    <row r="293" spans="13:24">
      <c r="M293" s="367">
        <v>44117</v>
      </c>
      <c r="N293" s="1435">
        <v>103235.59658191793</v>
      </c>
      <c r="O293" s="1435">
        <v>-79232.555121848287</v>
      </c>
      <c r="P293" s="1435">
        <v>2596.817</v>
      </c>
      <c r="Q293" s="1435">
        <v>-1.387</v>
      </c>
      <c r="R293" s="1435">
        <v>304.49747402614207</v>
      </c>
      <c r="S293" s="1435">
        <v>28686.292446186952</v>
      </c>
      <c r="T293" s="368"/>
      <c r="U293" s="371"/>
      <c r="X293" s="371"/>
    </row>
    <row r="294" spans="13:24">
      <c r="M294" s="367">
        <v>44118</v>
      </c>
      <c r="N294" s="1435">
        <v>99913.954003586885</v>
      </c>
      <c r="O294" s="1435">
        <v>-73774.623905475266</v>
      </c>
      <c r="P294" s="1435">
        <v>3342.7049999999999</v>
      </c>
      <c r="Q294" s="1435">
        <v>-1.3859999999999999</v>
      </c>
      <c r="R294" s="1435">
        <v>293.6160086176385</v>
      </c>
      <c r="S294" s="1435">
        <v>29367.84529151133</v>
      </c>
      <c r="T294" s="368"/>
      <c r="U294" s="371"/>
      <c r="X294" s="371"/>
    </row>
    <row r="295" spans="13:24">
      <c r="M295" s="367">
        <v>44119</v>
      </c>
      <c r="N295" s="1435">
        <v>118828.7941766009</v>
      </c>
      <c r="O295" s="1435">
        <v>-95435.789640257412</v>
      </c>
      <c r="P295" s="1435">
        <v>3874.4450000000002</v>
      </c>
      <c r="Q295" s="1435">
        <v>-2.4900000000000002</v>
      </c>
      <c r="R295" s="1435">
        <v>296.90963708117482</v>
      </c>
      <c r="S295" s="1435">
        <v>27356.850075511738</v>
      </c>
      <c r="T295" s="368"/>
      <c r="U295" s="371"/>
      <c r="X295" s="371"/>
    </row>
    <row r="296" spans="13:24">
      <c r="M296" s="367">
        <v>44120</v>
      </c>
      <c r="N296" s="1435">
        <v>114304.94988922884</v>
      </c>
      <c r="O296" s="1435">
        <v>-92359.457748707675</v>
      </c>
      <c r="P296" s="1435">
        <v>6085.3459999999995</v>
      </c>
      <c r="Q296" s="1435">
        <v>-4.59</v>
      </c>
      <c r="R296" s="1435">
        <v>299.75067727879707</v>
      </c>
      <c r="S296" s="1435">
        <v>27549.348299087418</v>
      </c>
      <c r="T296" s="368"/>
      <c r="U296" s="371"/>
      <c r="X296" s="371"/>
    </row>
    <row r="297" spans="13:24">
      <c r="M297" s="367">
        <v>44121</v>
      </c>
      <c r="N297" s="1435">
        <v>106574.95094419245</v>
      </c>
      <c r="O297" s="1435">
        <v>-85806.082920139248</v>
      </c>
      <c r="P297" s="1435">
        <v>5635.73</v>
      </c>
      <c r="Q297" s="1435">
        <v>-3.4990000000000001</v>
      </c>
      <c r="R297" s="1435">
        <v>290.15735127607633</v>
      </c>
      <c r="S297" s="1435">
        <v>25292.203101062067</v>
      </c>
      <c r="T297" s="368"/>
      <c r="U297" s="371"/>
      <c r="X297" s="371"/>
    </row>
    <row r="298" spans="13:24">
      <c r="M298" s="367">
        <v>44122</v>
      </c>
      <c r="N298" s="1435">
        <v>108803.11847241271</v>
      </c>
      <c r="O298" s="1435">
        <v>-86012.347294018356</v>
      </c>
      <c r="P298" s="1435">
        <v>4988.6080000000002</v>
      </c>
      <c r="Q298" s="1435">
        <v>-3.8109999999999999</v>
      </c>
      <c r="R298" s="1435">
        <v>278.31676078752952</v>
      </c>
      <c r="S298" s="1435">
        <v>24998.443321591021</v>
      </c>
      <c r="T298" s="368"/>
      <c r="U298" s="371"/>
      <c r="X298" s="371"/>
    </row>
    <row r="299" spans="13:24">
      <c r="M299" s="367">
        <v>44123</v>
      </c>
      <c r="N299" s="1435">
        <v>120857.30878784682</v>
      </c>
      <c r="O299" s="1435">
        <v>-98684.843337904837</v>
      </c>
      <c r="P299" s="1435">
        <v>4320.5839999999998</v>
      </c>
      <c r="Q299" s="1435">
        <v>-2.254</v>
      </c>
      <c r="R299" s="1435">
        <v>280.67442571223836</v>
      </c>
      <c r="S299" s="1435">
        <v>29557.108860021399</v>
      </c>
      <c r="T299" s="368"/>
      <c r="U299" s="371"/>
      <c r="X299" s="371"/>
    </row>
    <row r="300" spans="13:24">
      <c r="M300" s="367">
        <v>44124</v>
      </c>
      <c r="N300" s="1435">
        <v>116617.75925730562</v>
      </c>
      <c r="O300" s="1435">
        <v>-92787.552484439278</v>
      </c>
      <c r="P300" s="1435">
        <v>2432.7649999999999</v>
      </c>
      <c r="Q300" s="1435">
        <v>-12.984</v>
      </c>
      <c r="R300" s="1435">
        <v>285.72536315140957</v>
      </c>
      <c r="S300" s="1435">
        <v>27988.378668936199</v>
      </c>
      <c r="T300" s="368"/>
      <c r="U300" s="371"/>
      <c r="X300" s="371"/>
    </row>
    <row r="301" spans="13:24">
      <c r="M301" s="367">
        <v>44125</v>
      </c>
      <c r="N301" s="1435">
        <v>121407.92699651861</v>
      </c>
      <c r="O301" s="1435">
        <v>-97721.665787530335</v>
      </c>
      <c r="P301" s="1435">
        <v>1436.433</v>
      </c>
      <c r="Q301" s="1435">
        <v>-330.625</v>
      </c>
      <c r="R301" s="1435">
        <v>285.73927855030797</v>
      </c>
      <c r="S301" s="1435">
        <v>27049.53100812672</v>
      </c>
      <c r="T301" s="368"/>
      <c r="U301" s="371"/>
      <c r="X301" s="371"/>
    </row>
    <row r="302" spans="13:24">
      <c r="M302" s="367">
        <v>44126</v>
      </c>
      <c r="N302" s="1435">
        <v>123656.21162569892</v>
      </c>
      <c r="O302" s="1435">
        <v>-98701.294440341793</v>
      </c>
      <c r="P302" s="1435">
        <v>2432.6619999999998</v>
      </c>
      <c r="Q302" s="1435">
        <v>-457.32799999999997</v>
      </c>
      <c r="R302" s="1435">
        <v>295.46592497989241</v>
      </c>
      <c r="S302" s="1435">
        <v>26194.643213544015</v>
      </c>
      <c r="T302" s="368"/>
      <c r="U302" s="371"/>
      <c r="X302" s="371"/>
    </row>
    <row r="303" spans="13:24">
      <c r="M303" s="367">
        <v>44127</v>
      </c>
      <c r="N303" s="1435">
        <v>122322.50870344973</v>
      </c>
      <c r="O303" s="1435">
        <v>-99639.279459858648</v>
      </c>
      <c r="P303" s="1435">
        <v>2422.3789999999999</v>
      </c>
      <c r="Q303" s="1435">
        <v>-434.35599999999999</v>
      </c>
      <c r="R303" s="1435">
        <v>281.56103945874816</v>
      </c>
      <c r="S303" s="1435">
        <v>24330.526924950063</v>
      </c>
      <c r="T303" s="368"/>
      <c r="U303" s="371"/>
      <c r="X303" s="371"/>
    </row>
    <row r="304" spans="13:24">
      <c r="M304" s="367">
        <v>44128</v>
      </c>
      <c r="N304" s="1435">
        <v>109309.81221647855</v>
      </c>
      <c r="O304" s="1435">
        <v>-87369.19611773394</v>
      </c>
      <c r="P304" s="1435">
        <v>1691.982</v>
      </c>
      <c r="Q304" s="1435">
        <v>-2.282</v>
      </c>
      <c r="R304" s="1435">
        <v>275.13710170689205</v>
      </c>
      <c r="S304" s="1435">
        <v>21444.778091824588</v>
      </c>
      <c r="T304" s="368"/>
      <c r="U304" s="371"/>
      <c r="X304" s="371"/>
    </row>
    <row r="305" spans="13:24">
      <c r="M305" s="367">
        <v>44129</v>
      </c>
      <c r="N305" s="1435">
        <v>105306.44582761895</v>
      </c>
      <c r="O305" s="1435">
        <v>-84731.568730878804</v>
      </c>
      <c r="P305" s="1435">
        <v>1986.8679999999999</v>
      </c>
      <c r="Q305" s="1435">
        <v>-2.7749999999999999</v>
      </c>
      <c r="R305" s="1435">
        <v>276.64980249645816</v>
      </c>
      <c r="S305" s="1435">
        <v>21369.947943368516</v>
      </c>
      <c r="T305" s="368"/>
      <c r="U305" s="371"/>
      <c r="X305" s="371"/>
    </row>
    <row r="306" spans="13:24">
      <c r="M306" s="367">
        <v>44130</v>
      </c>
      <c r="N306" s="1435">
        <v>117377.89429264692</v>
      </c>
      <c r="O306" s="1435">
        <v>-98087.295073319969</v>
      </c>
      <c r="P306" s="1435">
        <v>3707.4859999999999</v>
      </c>
      <c r="Q306" s="1435">
        <v>-4.4109999999999996</v>
      </c>
      <c r="R306" s="1435">
        <v>297.0475467507635</v>
      </c>
      <c r="S306" s="1435">
        <v>24380.345835314431</v>
      </c>
      <c r="T306" s="368"/>
      <c r="U306" s="371"/>
      <c r="X306" s="371"/>
    </row>
    <row r="307" spans="13:24">
      <c r="M307" s="367">
        <v>44131</v>
      </c>
      <c r="N307" s="1435">
        <v>111490.10655132397</v>
      </c>
      <c r="O307" s="1435">
        <v>-91936.201076062891</v>
      </c>
      <c r="P307" s="1435">
        <v>4622.0439999999999</v>
      </c>
      <c r="Q307" s="1435">
        <v>-4.9370000000000003</v>
      </c>
      <c r="R307" s="1435">
        <v>291.9142755155865</v>
      </c>
      <c r="S307" s="1435">
        <v>26965.533523553007</v>
      </c>
      <c r="T307" s="368"/>
      <c r="U307" s="371"/>
      <c r="X307" s="371"/>
    </row>
    <row r="308" spans="13:24">
      <c r="M308" s="367">
        <v>44132</v>
      </c>
      <c r="N308" s="1435">
        <v>116575.3898090516</v>
      </c>
      <c r="O308" s="1435">
        <v>-97507.488131659469</v>
      </c>
      <c r="P308" s="1435">
        <v>6335.8680000000004</v>
      </c>
      <c r="Q308" s="1435">
        <v>-5.0170000000000003</v>
      </c>
      <c r="R308" s="1435">
        <v>302.17746148565334</v>
      </c>
      <c r="S308" s="1435">
        <v>24915.50106296477</v>
      </c>
      <c r="T308" s="368"/>
      <c r="U308" s="371"/>
      <c r="X308" s="371"/>
    </row>
    <row r="309" spans="13:24">
      <c r="M309" s="367">
        <v>44133</v>
      </c>
      <c r="N309" s="1435">
        <v>114288.16014347506</v>
      </c>
      <c r="O309" s="1435">
        <v>-96095.193585821282</v>
      </c>
      <c r="P309" s="1435">
        <v>8214.1479999999992</v>
      </c>
      <c r="Q309" s="1435">
        <v>-6.89</v>
      </c>
      <c r="R309" s="1435">
        <v>319.30734390962073</v>
      </c>
      <c r="S309" s="1435">
        <v>28472.07103025138</v>
      </c>
      <c r="T309" s="368"/>
      <c r="U309" s="371"/>
      <c r="X309" s="371"/>
    </row>
    <row r="310" spans="13:24">
      <c r="M310" s="367">
        <v>44134</v>
      </c>
      <c r="N310" s="1435">
        <v>112319.86179976791</v>
      </c>
      <c r="O310" s="1435">
        <v>-93049.306888912339</v>
      </c>
      <c r="P310" s="1435">
        <v>8409.8510000000006</v>
      </c>
      <c r="Q310" s="1435">
        <v>-7.2080000000000002</v>
      </c>
      <c r="R310" s="1435">
        <v>312.56395090799646</v>
      </c>
      <c r="S310" s="1435">
        <v>26845.503471840242</v>
      </c>
      <c r="T310" s="368"/>
      <c r="U310" s="371"/>
      <c r="X310" s="371"/>
    </row>
    <row r="311" spans="13:24">
      <c r="M311" s="367">
        <v>44135</v>
      </c>
      <c r="N311" s="1435">
        <v>104113.68920772233</v>
      </c>
      <c r="O311" s="1435">
        <v>-85092.26922671168</v>
      </c>
      <c r="P311" s="1435">
        <v>6170.4210000000003</v>
      </c>
      <c r="Q311" s="1435">
        <v>-5.7839999999999998</v>
      </c>
      <c r="R311" s="1435">
        <v>304.36987239486803</v>
      </c>
      <c r="S311" s="1435">
        <v>21341.400843852676</v>
      </c>
      <c r="T311" s="368"/>
      <c r="U311" s="371"/>
      <c r="X311" s="371"/>
    </row>
    <row r="312" spans="13:24">
      <c r="M312" s="367">
        <v>44136</v>
      </c>
      <c r="N312" s="1435">
        <v>93094.792699651865</v>
      </c>
      <c r="O312" s="1435">
        <v>-73537.289798501952</v>
      </c>
      <c r="P312" s="1435">
        <v>6922.47</v>
      </c>
      <c r="Q312" s="1435">
        <v>-5.5819999999999999</v>
      </c>
      <c r="R312" s="1435">
        <v>304.39030468784836</v>
      </c>
      <c r="S312" s="1435">
        <v>22693.024943725326</v>
      </c>
      <c r="T312" s="368"/>
      <c r="U312" s="371"/>
      <c r="X312" s="371"/>
    </row>
    <row r="313" spans="13:24">
      <c r="M313" s="367">
        <v>44137</v>
      </c>
      <c r="N313" s="1435">
        <v>93901.101382002322</v>
      </c>
      <c r="O313" s="1435">
        <v>-72223.082603650168</v>
      </c>
      <c r="P313" s="1435">
        <v>3202.3009999999999</v>
      </c>
      <c r="Q313" s="1435">
        <v>-45.696000000000005</v>
      </c>
      <c r="R313" s="1435">
        <v>316.78941468622281</v>
      </c>
      <c r="S313" s="1435">
        <v>23102.757414561649</v>
      </c>
      <c r="T313" s="368"/>
      <c r="U313" s="371"/>
      <c r="X313" s="371"/>
    </row>
    <row r="314" spans="13:24">
      <c r="M314" s="367">
        <v>44138</v>
      </c>
      <c r="N314" s="1435">
        <v>100604.67665365544</v>
      </c>
      <c r="O314" s="1435">
        <v>-80525.947884797977</v>
      </c>
      <c r="P314" s="1435">
        <v>3277.3960000000002</v>
      </c>
      <c r="Q314" s="1435">
        <v>-3.7970000000000002</v>
      </c>
      <c r="R314" s="1435">
        <v>324.0669131895998</v>
      </c>
      <c r="S314" s="1435">
        <v>25238.203022581059</v>
      </c>
      <c r="T314" s="368"/>
      <c r="U314" s="371"/>
      <c r="X314" s="371"/>
    </row>
    <row r="315" spans="13:24">
      <c r="M315" s="367">
        <v>44139</v>
      </c>
      <c r="N315" s="1435">
        <v>98797.952315645103</v>
      </c>
      <c r="O315" s="1435">
        <v>-83890.65407743433</v>
      </c>
      <c r="P315" s="1435">
        <v>8517.4349999999995</v>
      </c>
      <c r="Q315" s="1435">
        <v>-5.4189999999999996</v>
      </c>
      <c r="R315" s="1435">
        <v>334.36711038554159</v>
      </c>
      <c r="S315" s="1435">
        <v>28179.531139349154</v>
      </c>
      <c r="T315" s="368"/>
      <c r="U315" s="371"/>
      <c r="X315" s="371"/>
    </row>
    <row r="316" spans="13:24">
      <c r="M316" s="367">
        <v>44140</v>
      </c>
      <c r="N316" s="1435">
        <v>98632.03080493724</v>
      </c>
      <c r="O316" s="1435">
        <v>-86149.250975841336</v>
      </c>
      <c r="P316" s="1435">
        <v>13480.078</v>
      </c>
      <c r="Q316" s="1435">
        <v>-6.6950000000000003</v>
      </c>
      <c r="R316" s="1435">
        <v>353.27724509699857</v>
      </c>
      <c r="S316" s="1435">
        <v>30997.216322526263</v>
      </c>
      <c r="T316" s="368"/>
      <c r="U316" s="371"/>
      <c r="X316" s="371"/>
    </row>
    <row r="317" spans="13:24">
      <c r="M317" s="367">
        <v>44141</v>
      </c>
      <c r="N317" s="1435">
        <v>104045.9848085241</v>
      </c>
      <c r="O317" s="1435">
        <v>-80456.781306044955</v>
      </c>
      <c r="P317" s="1435">
        <v>10529.069</v>
      </c>
      <c r="Q317" s="1435">
        <v>-7.8289999999999997</v>
      </c>
      <c r="R317" s="1435">
        <v>363.80239164739925</v>
      </c>
      <c r="S317" s="1435">
        <v>32351.089492024788</v>
      </c>
      <c r="T317" s="368"/>
      <c r="U317" s="371"/>
      <c r="X317" s="371"/>
    </row>
    <row r="318" spans="13:24">
      <c r="M318" s="367">
        <v>44142</v>
      </c>
      <c r="N318" s="1435">
        <v>107362.48232935966</v>
      </c>
      <c r="O318" s="1435">
        <v>-84979.947251819816</v>
      </c>
      <c r="P318" s="1435">
        <v>8007.8280000000004</v>
      </c>
      <c r="Q318" s="1435">
        <v>-7.7229999999999999</v>
      </c>
      <c r="R318" s="1435">
        <v>350.81396136411723</v>
      </c>
      <c r="S318" s="1435">
        <v>27191.766425548336</v>
      </c>
      <c r="T318" s="368"/>
      <c r="U318" s="371"/>
      <c r="X318" s="371"/>
    </row>
    <row r="319" spans="13:24">
      <c r="M319" s="367">
        <v>44143</v>
      </c>
      <c r="N319" s="1435">
        <v>105281.54763160672</v>
      </c>
      <c r="O319" s="1435">
        <v>-82499.325878257194</v>
      </c>
      <c r="P319" s="1435">
        <v>8094.1790000000001</v>
      </c>
      <c r="Q319" s="1435">
        <v>-7.5659999999999998</v>
      </c>
      <c r="R319" s="1435">
        <v>349.20171012420974</v>
      </c>
      <c r="S319" s="1435">
        <v>29886.090136726001</v>
      </c>
      <c r="T319" s="368"/>
      <c r="U319" s="371"/>
      <c r="X319" s="371"/>
    </row>
    <row r="320" spans="13:24">
      <c r="M320" s="367">
        <v>44144</v>
      </c>
      <c r="N320" s="1435">
        <v>108460.25108133769</v>
      </c>
      <c r="O320" s="1435">
        <v>-86800.705770650908</v>
      </c>
      <c r="P320" s="1435">
        <v>7682.549</v>
      </c>
      <c r="Q320" s="1435">
        <v>-7.9619999999999997</v>
      </c>
      <c r="R320" s="1435">
        <v>370.45852951540297</v>
      </c>
      <c r="S320" s="1435">
        <v>35347.556765273621</v>
      </c>
      <c r="T320" s="368"/>
      <c r="U320" s="371"/>
      <c r="X320" s="371"/>
    </row>
    <row r="321" spans="13:24">
      <c r="M321" s="367">
        <v>44145</v>
      </c>
      <c r="N321" s="1435">
        <v>106874.17449098008</v>
      </c>
      <c r="O321" s="1435">
        <v>-83126.94588036713</v>
      </c>
      <c r="P321" s="1435">
        <v>9859.2980000000007</v>
      </c>
      <c r="Q321" s="1435">
        <v>-11.016999999999999</v>
      </c>
      <c r="R321" s="1435">
        <v>364.12344300584704</v>
      </c>
      <c r="S321" s="1435">
        <v>35584.002149026659</v>
      </c>
      <c r="T321" s="368"/>
      <c r="U321" s="371"/>
      <c r="X321" s="371"/>
    </row>
    <row r="322" spans="13:24">
      <c r="M322" s="367">
        <v>44146</v>
      </c>
      <c r="N322" s="1435">
        <v>107789.25836058655</v>
      </c>
      <c r="O322" s="1435">
        <v>-83521.587720223644</v>
      </c>
      <c r="P322" s="1435">
        <v>11826.424000000001</v>
      </c>
      <c r="Q322" s="1435">
        <v>-11.347</v>
      </c>
      <c r="R322" s="1435">
        <v>362.98272431138798</v>
      </c>
      <c r="S322" s="1435">
        <v>34565.022622151519</v>
      </c>
      <c r="T322" s="368"/>
      <c r="U322" s="371"/>
      <c r="X322" s="371"/>
    </row>
    <row r="323" spans="13:24">
      <c r="M323" s="367">
        <v>44147</v>
      </c>
      <c r="N323" s="1435">
        <v>108371.14991032811</v>
      </c>
      <c r="O323" s="1435">
        <v>-89490.340753244018</v>
      </c>
      <c r="P323" s="1435">
        <v>13559.446</v>
      </c>
      <c r="Q323" s="1435">
        <v>-13.182</v>
      </c>
      <c r="R323" s="1435">
        <v>365.16456676582425</v>
      </c>
      <c r="S323" s="1435">
        <v>34435.531618257446</v>
      </c>
      <c r="T323" s="368"/>
      <c r="U323" s="371"/>
      <c r="X323" s="371"/>
    </row>
    <row r="324" spans="13:24">
      <c r="M324" s="367">
        <v>44148</v>
      </c>
      <c r="N324" s="1435">
        <v>106756.77392129971</v>
      </c>
      <c r="O324" s="1435">
        <v>-86538.208671800821</v>
      </c>
      <c r="P324" s="1435">
        <v>13548.575999999999</v>
      </c>
      <c r="Q324" s="1435">
        <v>-12.401999999999999</v>
      </c>
      <c r="R324" s="1435">
        <v>360.56612887330181</v>
      </c>
      <c r="S324" s="1435">
        <v>32093.658915274809</v>
      </c>
      <c r="T324" s="368"/>
      <c r="U324" s="371"/>
      <c r="X324" s="371"/>
    </row>
    <row r="325" spans="13:24">
      <c r="M325" s="367">
        <v>44149</v>
      </c>
      <c r="N325" s="1435">
        <v>109260.51904209307</v>
      </c>
      <c r="O325" s="1435">
        <v>-85105.532229138087</v>
      </c>
      <c r="P325" s="1435">
        <v>6007.7250000000004</v>
      </c>
      <c r="Q325" s="1435">
        <v>-4.8959999999999999</v>
      </c>
      <c r="R325" s="1435">
        <v>348.78524540211276</v>
      </c>
      <c r="S325" s="1435">
        <v>26086.842528953552</v>
      </c>
      <c r="T325" s="368"/>
      <c r="U325" s="371"/>
      <c r="X325" s="371"/>
    </row>
    <row r="326" spans="13:24">
      <c r="M326" s="367">
        <v>44150</v>
      </c>
      <c r="N326" s="1435">
        <v>110653.5130288005</v>
      </c>
      <c r="O326" s="1435">
        <v>-88964.220909378637</v>
      </c>
      <c r="P326" s="1435">
        <v>5707.5950000000003</v>
      </c>
      <c r="Q326" s="1435">
        <v>-4.915</v>
      </c>
      <c r="R326" s="1435">
        <v>348.89983112340525</v>
      </c>
      <c r="S326" s="1435">
        <v>27452.047963975274</v>
      </c>
      <c r="T326" s="368"/>
      <c r="U326" s="371"/>
      <c r="X326" s="371"/>
    </row>
    <row r="327" spans="13:24">
      <c r="M327" s="367">
        <v>44151</v>
      </c>
      <c r="N327" s="1435">
        <v>110966.34138622218</v>
      </c>
      <c r="O327" s="1435">
        <v>-87504.49625487921</v>
      </c>
      <c r="P327" s="1435">
        <v>6303.56</v>
      </c>
      <c r="Q327" s="1435">
        <v>-5.7060000000000004</v>
      </c>
      <c r="R327" s="1435">
        <v>359.97603086296351</v>
      </c>
      <c r="S327" s="1435">
        <v>30898.673556814232</v>
      </c>
      <c r="T327" s="368"/>
      <c r="U327" s="371"/>
      <c r="X327" s="371"/>
    </row>
    <row r="328" spans="13:24">
      <c r="M328" s="367">
        <v>44152</v>
      </c>
      <c r="N328" s="1435">
        <v>110204.67665365545</v>
      </c>
      <c r="O328" s="1435">
        <v>-87835.382424306357</v>
      </c>
      <c r="P328" s="1435">
        <v>9019.6170000000002</v>
      </c>
      <c r="Q328" s="1435">
        <v>-8.1389999999999993</v>
      </c>
      <c r="R328" s="1435">
        <v>353.92292478125972</v>
      </c>
      <c r="S328" s="1435">
        <v>29242.691586067813</v>
      </c>
      <c r="T328" s="368"/>
      <c r="U328" s="371"/>
      <c r="X328" s="371"/>
    </row>
    <row r="329" spans="13:24">
      <c r="M329" s="367">
        <v>44153</v>
      </c>
      <c r="N329" s="1435">
        <v>97691.224812743967</v>
      </c>
      <c r="O329" s="1435">
        <v>-79024.252558286738</v>
      </c>
      <c r="P329" s="1435">
        <v>10741.593000000001</v>
      </c>
      <c r="Q329" s="1435">
        <v>-15.680999999999999</v>
      </c>
      <c r="R329" s="1435">
        <v>356.10730761281064</v>
      </c>
      <c r="S329" s="1435">
        <v>31061.89671439497</v>
      </c>
      <c r="T329" s="368"/>
      <c r="U329" s="371"/>
      <c r="X329" s="371"/>
    </row>
    <row r="330" spans="13:24">
      <c r="M330" s="367">
        <v>44154</v>
      </c>
      <c r="N330" s="1435">
        <v>94592.397932271328</v>
      </c>
      <c r="O330" s="1435">
        <v>-75677.768751978059</v>
      </c>
      <c r="P330" s="1435">
        <v>11767.495000000001</v>
      </c>
      <c r="Q330" s="1435">
        <v>-19.138999999999999</v>
      </c>
      <c r="R330" s="1435">
        <v>359.1619203720557</v>
      </c>
      <c r="S330" s="1435">
        <v>33661.744338263394</v>
      </c>
      <c r="T330" s="368"/>
      <c r="U330" s="371"/>
      <c r="X330" s="371"/>
    </row>
    <row r="331" spans="13:24">
      <c r="M331" s="367">
        <v>44155</v>
      </c>
      <c r="N331" s="1435">
        <v>92242.175334950953</v>
      </c>
      <c r="O331" s="1435">
        <v>-73335.183036185248</v>
      </c>
      <c r="P331" s="1435">
        <v>15363.119000000001</v>
      </c>
      <c r="Q331" s="1435">
        <v>-11.005000000000001</v>
      </c>
      <c r="R331" s="1435">
        <v>361.25691690976453</v>
      </c>
      <c r="S331" s="1435">
        <v>35674.132990892816</v>
      </c>
      <c r="T331" s="368"/>
      <c r="U331" s="371"/>
      <c r="X331" s="371"/>
    </row>
    <row r="332" spans="13:24">
      <c r="M332" s="367">
        <v>44156</v>
      </c>
      <c r="N332" s="1435">
        <v>103273.70186728558</v>
      </c>
      <c r="O332" s="1435">
        <v>-84517.851039139146</v>
      </c>
      <c r="P332" s="1435">
        <v>15848.852000000001</v>
      </c>
      <c r="Q332" s="1435">
        <v>-11.964</v>
      </c>
      <c r="R332" s="1435">
        <v>346.95525649843444</v>
      </c>
      <c r="S332" s="1435">
        <v>34934.25502836112</v>
      </c>
      <c r="T332" s="368"/>
      <c r="U332" s="371"/>
      <c r="X332" s="371"/>
    </row>
    <row r="333" spans="13:24">
      <c r="M333" s="367">
        <v>44157</v>
      </c>
      <c r="N333" s="1435">
        <v>109874.35383479271</v>
      </c>
      <c r="O333" s="1435">
        <v>-89802.294545838173</v>
      </c>
      <c r="P333" s="1435">
        <v>15121.727000000001</v>
      </c>
      <c r="Q333" s="1435">
        <v>-11.913</v>
      </c>
      <c r="R333" s="1435">
        <v>347.54655704961704</v>
      </c>
      <c r="S333" s="1435">
        <v>34898.497619284841</v>
      </c>
      <c r="T333" s="368"/>
      <c r="U333" s="371"/>
      <c r="X333" s="371"/>
    </row>
    <row r="334" spans="13:24">
      <c r="M334" s="367">
        <v>44158</v>
      </c>
      <c r="N334" s="1435">
        <v>110624.6639940922</v>
      </c>
      <c r="O334" s="1435">
        <v>-94568.987234940389</v>
      </c>
      <c r="P334" s="1435">
        <v>17433.538</v>
      </c>
      <c r="Q334" s="1435">
        <v>-13.585000000000001</v>
      </c>
      <c r="R334" s="1435">
        <v>346.61051332653079</v>
      </c>
      <c r="S334" s="1435">
        <v>39017.780189251505</v>
      </c>
      <c r="T334" s="368"/>
      <c r="U334" s="371"/>
      <c r="X334" s="371"/>
    </row>
    <row r="335" spans="13:24">
      <c r="M335" s="367">
        <v>44159</v>
      </c>
      <c r="N335" s="1435">
        <v>111605.88880683616</v>
      </c>
      <c r="O335" s="1435">
        <v>-93174.071104546907</v>
      </c>
      <c r="P335" s="1435">
        <v>27931.382000000001</v>
      </c>
      <c r="Q335" s="1435">
        <v>-41.796999999999997</v>
      </c>
      <c r="R335" s="1435">
        <v>352.00991653106399</v>
      </c>
      <c r="S335" s="1435">
        <v>41848.133669075185</v>
      </c>
      <c r="T335" s="368"/>
      <c r="U335" s="371"/>
      <c r="X335" s="371"/>
    </row>
    <row r="336" spans="13:24">
      <c r="M336" s="367">
        <v>44160</v>
      </c>
      <c r="N336" s="1435">
        <v>103173.27988184408</v>
      </c>
      <c r="O336" s="1435">
        <v>-87150.053803143805</v>
      </c>
      <c r="P336" s="1435">
        <v>26921.518</v>
      </c>
      <c r="Q336" s="1435">
        <v>-11.816000000000001</v>
      </c>
      <c r="R336" s="1435">
        <v>347.52251489157169</v>
      </c>
      <c r="S336" s="1435">
        <v>43260.836305051889</v>
      </c>
      <c r="T336" s="368"/>
      <c r="U336" s="371"/>
      <c r="X336" s="371"/>
    </row>
    <row r="337" spans="13:24">
      <c r="M337" s="367">
        <v>44161</v>
      </c>
      <c r="N337" s="1435">
        <v>106017.33621690053</v>
      </c>
      <c r="O337" s="1435">
        <v>-87776.349825931014</v>
      </c>
      <c r="P337" s="1435">
        <v>29311.870999999999</v>
      </c>
      <c r="Q337" s="1435">
        <v>-10.816000000000001</v>
      </c>
      <c r="R337" s="1435">
        <v>356.90338830670072</v>
      </c>
      <c r="S337" s="1435">
        <v>43840.739588595701</v>
      </c>
      <c r="T337" s="368"/>
      <c r="U337" s="371"/>
      <c r="X337" s="371"/>
    </row>
    <row r="338" spans="13:24">
      <c r="M338" s="367">
        <v>44162</v>
      </c>
      <c r="N338" s="1435">
        <v>111300.06646270704</v>
      </c>
      <c r="O338" s="1435">
        <v>-91214.335900411446</v>
      </c>
      <c r="P338" s="1435">
        <v>24699.785</v>
      </c>
      <c r="Q338" s="1435">
        <v>-7.0190000000000001</v>
      </c>
      <c r="R338" s="1435">
        <v>364.06500968590825</v>
      </c>
      <c r="S338" s="1435">
        <v>42078.449538194443</v>
      </c>
      <c r="T338" s="368"/>
      <c r="U338" s="371"/>
      <c r="X338" s="371"/>
    </row>
    <row r="339" spans="13:24">
      <c r="M339" s="367">
        <v>44163</v>
      </c>
      <c r="N339" s="1435">
        <v>102510.37134718853</v>
      </c>
      <c r="O339" s="1435">
        <v>-85678.623272497105</v>
      </c>
      <c r="P339" s="1435">
        <v>24609.216</v>
      </c>
      <c r="Q339" s="1435">
        <v>-6.1609999999999996</v>
      </c>
      <c r="R339" s="1435">
        <v>357.98609421675064</v>
      </c>
      <c r="S339" s="1435">
        <v>37528.172706934274</v>
      </c>
      <c r="T339" s="368"/>
      <c r="U339" s="371"/>
      <c r="X339" s="371"/>
    </row>
    <row r="340" spans="13:24">
      <c r="M340" s="367">
        <v>44164</v>
      </c>
      <c r="N340" s="1435">
        <v>99588.479797446998</v>
      </c>
      <c r="O340" s="1435">
        <v>-86110.373457115726</v>
      </c>
      <c r="P340" s="1435">
        <v>26116.812999999998</v>
      </c>
      <c r="Q340" s="1435">
        <v>-6.0979999999999999</v>
      </c>
      <c r="R340" s="1435">
        <v>361.16924273618469</v>
      </c>
      <c r="S340" s="1435">
        <v>38896.036447922386</v>
      </c>
      <c r="T340" s="368"/>
      <c r="U340" s="371"/>
      <c r="X340" s="371"/>
    </row>
    <row r="341" spans="13:24">
      <c r="M341" s="367">
        <v>44165</v>
      </c>
      <c r="N341" s="1435">
        <v>105939.09906108239</v>
      </c>
      <c r="O341" s="1435">
        <v>-90083.242958117946</v>
      </c>
      <c r="P341" s="1435">
        <v>28565.851999999999</v>
      </c>
      <c r="Q341" s="1435">
        <v>-6.03</v>
      </c>
      <c r="R341" s="1435">
        <v>353.62716801100282</v>
      </c>
      <c r="S341" s="1435">
        <v>43560.720079615276</v>
      </c>
      <c r="T341" s="368"/>
      <c r="U341" s="371"/>
      <c r="X341" s="371"/>
    </row>
    <row r="342" spans="13:24">
      <c r="M342" s="367">
        <v>44166</v>
      </c>
      <c r="N342" s="1435">
        <v>114839.91138305729</v>
      </c>
      <c r="O342" s="1435">
        <v>-98455.595526954319</v>
      </c>
      <c r="P342" s="1435">
        <v>28186.199000000001</v>
      </c>
      <c r="Q342" s="1435">
        <v>-30.292999999999999</v>
      </c>
      <c r="R342" s="1435">
        <v>353.0868914383102</v>
      </c>
      <c r="S342" s="1435">
        <v>45340.998930565111</v>
      </c>
      <c r="T342" s="368"/>
      <c r="U342" s="371"/>
      <c r="X342" s="371"/>
    </row>
    <row r="343" spans="13:24">
      <c r="M343" s="367">
        <v>44167</v>
      </c>
      <c r="N343" s="1435">
        <v>113571.05074374935</v>
      </c>
      <c r="O343" s="1435">
        <v>-97238.517776136723</v>
      </c>
      <c r="P343" s="1435">
        <v>31277.66</v>
      </c>
      <c r="Q343" s="1435">
        <v>-52.956000000000003</v>
      </c>
      <c r="R343" s="1435">
        <v>355.00214701156472</v>
      </c>
      <c r="S343" s="1435">
        <v>47306.818891744399</v>
      </c>
      <c r="T343" s="368"/>
      <c r="U343" s="371"/>
      <c r="X343" s="371"/>
    </row>
    <row r="344" spans="13:24">
      <c r="M344" s="367">
        <v>44168</v>
      </c>
      <c r="N344" s="1435">
        <v>115076.95115518515</v>
      </c>
      <c r="O344" s="1435">
        <v>-97365.312796708517</v>
      </c>
      <c r="P344" s="1435">
        <v>30262.537</v>
      </c>
      <c r="Q344" s="1435">
        <v>-58.017000000000003</v>
      </c>
      <c r="R344" s="1435">
        <v>355.75059306773875</v>
      </c>
      <c r="S344" s="1435">
        <v>46016.83046758877</v>
      </c>
      <c r="T344" s="368"/>
      <c r="U344" s="371"/>
      <c r="X344" s="371"/>
    </row>
    <row r="345" spans="13:24">
      <c r="M345" s="367">
        <v>44169</v>
      </c>
      <c r="N345" s="1435">
        <v>98810.74691423148</v>
      </c>
      <c r="O345" s="1435">
        <v>-81065.798079966247</v>
      </c>
      <c r="P345" s="1435">
        <v>27955.919000000002</v>
      </c>
      <c r="Q345" s="1435">
        <v>-57.082999999999998</v>
      </c>
      <c r="R345" s="1435">
        <v>350.96742021424694</v>
      </c>
      <c r="S345" s="1435">
        <v>42724.347260932504</v>
      </c>
      <c r="T345" s="368"/>
      <c r="U345" s="371"/>
      <c r="X345" s="371"/>
    </row>
    <row r="346" spans="13:24">
      <c r="M346" s="367">
        <v>44170</v>
      </c>
      <c r="N346" s="1435">
        <v>85933.898090515882</v>
      </c>
      <c r="O346" s="1435">
        <v>-73116.248549425029</v>
      </c>
      <c r="P346" s="1435">
        <v>22668.561000000002</v>
      </c>
      <c r="Q346" s="1435">
        <v>-23.9</v>
      </c>
      <c r="R346" s="1435">
        <v>343.02688616809081</v>
      </c>
      <c r="S346" s="1435">
        <v>34335.646895068574</v>
      </c>
      <c r="T346" s="368"/>
      <c r="U346" s="371"/>
      <c r="X346" s="371"/>
    </row>
    <row r="347" spans="13:24">
      <c r="M347" s="367">
        <v>44171</v>
      </c>
      <c r="N347" s="1435">
        <v>89585.722122586754</v>
      </c>
      <c r="O347" s="1435">
        <v>-75898.439708830047</v>
      </c>
      <c r="P347" s="1435">
        <v>19737.556</v>
      </c>
      <c r="Q347" s="1435">
        <v>-9.7899999999999991</v>
      </c>
      <c r="R347" s="1435">
        <v>339.93928590343501</v>
      </c>
      <c r="S347" s="1435">
        <v>32494.559615643215</v>
      </c>
      <c r="T347" s="368"/>
      <c r="U347" s="371"/>
      <c r="X347" s="371"/>
    </row>
    <row r="348" spans="13:24">
      <c r="M348" s="367">
        <v>44172</v>
      </c>
      <c r="N348" s="1435">
        <v>97313.494039455647</v>
      </c>
      <c r="O348" s="1435">
        <v>-81324.000421985445</v>
      </c>
      <c r="P348" s="1435">
        <v>23486.737000000001</v>
      </c>
      <c r="Q348" s="1435">
        <v>-45.496000000000002</v>
      </c>
      <c r="R348" s="1435">
        <v>351.48816776505788</v>
      </c>
      <c r="S348" s="1435">
        <v>37448.81188246599</v>
      </c>
      <c r="T348" s="368"/>
      <c r="U348" s="371"/>
      <c r="X348" s="371"/>
    </row>
    <row r="349" spans="13:24">
      <c r="M349" s="367">
        <v>44173</v>
      </c>
      <c r="N349" s="1435">
        <v>95693.284101698504</v>
      </c>
      <c r="O349" s="1435">
        <v>-81296.523894925631</v>
      </c>
      <c r="P349" s="1435">
        <v>23046.809000000001</v>
      </c>
      <c r="Q349" s="1435">
        <v>-57.8</v>
      </c>
      <c r="R349" s="1435">
        <v>343.94023113578083</v>
      </c>
      <c r="S349" s="1435">
        <v>39290.715708657954</v>
      </c>
      <c r="T349" s="368"/>
      <c r="U349" s="371"/>
      <c r="X349" s="371"/>
    </row>
    <row r="350" spans="13:24">
      <c r="M350" s="367">
        <v>44174</v>
      </c>
      <c r="N350" s="1435">
        <v>103927.91117206457</v>
      </c>
      <c r="O350" s="1435">
        <v>-85773.78837430109</v>
      </c>
      <c r="P350" s="1435">
        <v>19828.951000000001</v>
      </c>
      <c r="Q350" s="1435">
        <v>-54.948999999999998</v>
      </c>
      <c r="R350" s="1435">
        <v>339.27738362903932</v>
      </c>
      <c r="S350" s="1435">
        <v>39730.562046273859</v>
      </c>
      <c r="T350" s="368"/>
      <c r="U350" s="371"/>
      <c r="X350" s="371"/>
    </row>
    <row r="351" spans="13:24">
      <c r="M351" s="367">
        <v>44175</v>
      </c>
      <c r="N351" s="1435">
        <v>102805.55754826459</v>
      </c>
      <c r="O351" s="1435">
        <v>-86518.524105918346</v>
      </c>
      <c r="P351" s="1435">
        <v>23250.098000000002</v>
      </c>
      <c r="Q351" s="1435">
        <v>-55.771999999999998</v>
      </c>
      <c r="R351" s="1435">
        <v>357.17537513833355</v>
      </c>
      <c r="S351" s="1435">
        <v>41011.327921160882</v>
      </c>
      <c r="T351" s="368"/>
      <c r="U351" s="371"/>
      <c r="X351" s="371"/>
    </row>
    <row r="352" spans="13:24">
      <c r="M352" s="367">
        <v>44176</v>
      </c>
      <c r="N352" s="1435">
        <v>97496.150437809905</v>
      </c>
      <c r="O352" s="1435">
        <v>-82424.147061926371</v>
      </c>
      <c r="P352" s="1435">
        <v>23964.513999999999</v>
      </c>
      <c r="Q352" s="1435">
        <v>-57.594999999999999</v>
      </c>
      <c r="R352" s="1435">
        <v>354.64691346201045</v>
      </c>
      <c r="S352" s="1435">
        <v>39076.879500298091</v>
      </c>
      <c r="T352" s="368"/>
      <c r="U352" s="371"/>
      <c r="X352" s="371"/>
    </row>
    <row r="353" spans="13:24">
      <c r="M353" s="367">
        <v>44177</v>
      </c>
      <c r="N353" s="1435">
        <v>94527.494461441078</v>
      </c>
      <c r="O353" s="1435">
        <v>-77882.96550269016</v>
      </c>
      <c r="P353" s="1435">
        <v>22718.121999999999</v>
      </c>
      <c r="Q353" s="1435">
        <v>-57.427</v>
      </c>
      <c r="R353" s="1435">
        <v>345.67579925895967</v>
      </c>
      <c r="S353" s="1435">
        <v>35180.925520409452</v>
      </c>
      <c r="T353" s="368"/>
      <c r="U353" s="371"/>
      <c r="X353" s="371"/>
    </row>
    <row r="354" spans="13:24">
      <c r="M354" s="367">
        <v>44178</v>
      </c>
      <c r="N354" s="1435">
        <v>93681.518092625804</v>
      </c>
      <c r="O354" s="1435">
        <v>-77225.774870766967</v>
      </c>
      <c r="P354" s="1435">
        <v>20171.210999999999</v>
      </c>
      <c r="Q354" s="1435">
        <v>-57.12</v>
      </c>
      <c r="R354" s="1435">
        <v>344.83147847068926</v>
      </c>
      <c r="S354" s="1435">
        <v>35136.656254687281</v>
      </c>
      <c r="T354" s="368"/>
      <c r="U354" s="371"/>
      <c r="X354" s="371"/>
    </row>
    <row r="355" spans="13:24">
      <c r="M355" s="367">
        <v>44179</v>
      </c>
      <c r="N355" s="1435">
        <v>97889.037873193389</v>
      </c>
      <c r="O355" s="1435">
        <v>-81758.285684143906</v>
      </c>
      <c r="P355" s="1435">
        <v>21478.785</v>
      </c>
      <c r="Q355" s="1435">
        <v>-55.720999999999997</v>
      </c>
      <c r="R355" s="1435">
        <v>352.85138685731948</v>
      </c>
      <c r="S355" s="1435">
        <v>38197.702849359899</v>
      </c>
      <c r="T355" s="368"/>
      <c r="U355" s="371"/>
      <c r="X355" s="371"/>
    </row>
    <row r="356" spans="13:24">
      <c r="M356" s="367">
        <v>44180</v>
      </c>
      <c r="N356" s="1435">
        <v>108996.23377993458</v>
      </c>
      <c r="O356" s="1435">
        <v>-91494.960438864873</v>
      </c>
      <c r="P356" s="1435">
        <v>19182.706999999999</v>
      </c>
      <c r="Q356" s="1435">
        <v>-55.204999999999998</v>
      </c>
      <c r="R356" s="1435">
        <v>353.15791247146541</v>
      </c>
      <c r="S356" s="1435">
        <v>39503.79040809186</v>
      </c>
      <c r="T356" s="368"/>
      <c r="U356" s="371"/>
      <c r="X356" s="371"/>
    </row>
    <row r="357" spans="13:24">
      <c r="M357" s="367">
        <v>44181</v>
      </c>
      <c r="N357" s="1435">
        <v>103998.5093364279</v>
      </c>
      <c r="O357" s="1435">
        <v>-85083.941344023624</v>
      </c>
      <c r="P357" s="1435">
        <v>18895.685000000001</v>
      </c>
      <c r="Q357" s="1435">
        <v>-55.323</v>
      </c>
      <c r="R357" s="1435">
        <v>349.01103538935735</v>
      </c>
      <c r="S357" s="1435">
        <v>40426.007273645337</v>
      </c>
      <c r="T357" s="368"/>
      <c r="U357" s="371"/>
      <c r="X357" s="371"/>
    </row>
    <row r="358" spans="13:24">
      <c r="M358" s="367">
        <v>44182</v>
      </c>
      <c r="N358" s="1435">
        <v>105996.58297288742</v>
      </c>
      <c r="O358" s="1435">
        <v>-83458.053592151075</v>
      </c>
      <c r="P358" s="1435">
        <v>19960.637999999999</v>
      </c>
      <c r="Q358" s="1435">
        <v>-55.343000000000004</v>
      </c>
      <c r="R358" s="1435">
        <v>352.6677944922522</v>
      </c>
      <c r="S358" s="1435">
        <v>40732.007830136303</v>
      </c>
      <c r="T358" s="368"/>
      <c r="U358" s="371"/>
      <c r="X358" s="371"/>
    </row>
    <row r="359" spans="13:24">
      <c r="M359" s="367">
        <v>44183</v>
      </c>
      <c r="N359" s="1435">
        <v>104054.32429581181</v>
      </c>
      <c r="O359" s="1435">
        <v>-83496.771811372513</v>
      </c>
      <c r="P359" s="1435">
        <v>19379.974999999999</v>
      </c>
      <c r="Q359" s="1435">
        <v>-55.591999999999999</v>
      </c>
      <c r="R359" s="1435">
        <v>347.14121052165592</v>
      </c>
      <c r="S359" s="1435">
        <v>38049.184550054735</v>
      </c>
      <c r="T359" s="368"/>
      <c r="U359" s="371"/>
      <c r="X359" s="371"/>
    </row>
    <row r="360" spans="13:24">
      <c r="M360" s="367">
        <v>44184</v>
      </c>
      <c r="N360" s="1435">
        <v>101810.55280092837</v>
      </c>
      <c r="O360" s="1435">
        <v>-83726.762316700071</v>
      </c>
      <c r="P360" s="1435">
        <v>19372.682000000001</v>
      </c>
      <c r="Q360" s="1435">
        <v>-56.749000000000002</v>
      </c>
      <c r="R360" s="1435">
        <v>338.58636735741356</v>
      </c>
      <c r="S360" s="1435">
        <v>35621.662186385729</v>
      </c>
      <c r="T360" s="368"/>
      <c r="U360" s="371"/>
      <c r="X360" s="371"/>
    </row>
    <row r="361" spans="13:24">
      <c r="M361" s="367">
        <v>44185</v>
      </c>
      <c r="N361" s="1435">
        <v>100706.4880261631</v>
      </c>
      <c r="O361" s="1435">
        <v>-83926.676864648165</v>
      </c>
      <c r="P361" s="1435">
        <v>18300.623</v>
      </c>
      <c r="Q361" s="1435">
        <v>-57.396999999999998</v>
      </c>
      <c r="R361" s="1435">
        <v>334.57599177522457</v>
      </c>
      <c r="S361" s="1435">
        <v>34150.185787658971</v>
      </c>
      <c r="T361" s="368"/>
      <c r="U361" s="371"/>
      <c r="X361" s="371"/>
    </row>
    <row r="362" spans="13:24">
      <c r="M362" s="367">
        <v>44186</v>
      </c>
      <c r="N362" s="1435">
        <v>103381.69005169324</v>
      </c>
      <c r="O362" s="1435">
        <v>-83530.702605760103</v>
      </c>
      <c r="P362" s="1435">
        <v>18838.843000000001</v>
      </c>
      <c r="Q362" s="1435">
        <v>-56.356000000000002</v>
      </c>
      <c r="R362" s="1435">
        <v>344.52051309872019</v>
      </c>
      <c r="S362" s="1435">
        <v>38011.430819669687</v>
      </c>
      <c r="T362" s="368"/>
      <c r="U362" s="371"/>
      <c r="X362" s="371"/>
    </row>
    <row r="363" spans="13:24">
      <c r="M363" s="367">
        <v>44187</v>
      </c>
      <c r="N363" s="1435">
        <v>100597.7803565777</v>
      </c>
      <c r="O363" s="1435">
        <v>-82626.427893237676</v>
      </c>
      <c r="P363" s="1435">
        <v>17453.014999999999</v>
      </c>
      <c r="Q363" s="1435">
        <v>-55.576000000000001</v>
      </c>
      <c r="R363" s="1435">
        <v>338.88771543610176</v>
      </c>
      <c r="S363" s="1435">
        <v>34644.560595249008</v>
      </c>
      <c r="T363" s="368"/>
      <c r="U363" s="371"/>
      <c r="X363" s="371"/>
    </row>
    <row r="364" spans="13:24">
      <c r="M364" s="367">
        <v>44188</v>
      </c>
      <c r="N364" s="1435">
        <v>99923.124802194332</v>
      </c>
      <c r="O364" s="1435">
        <v>-83596.283363223964</v>
      </c>
      <c r="P364" s="1435">
        <v>14395.545</v>
      </c>
      <c r="Q364" s="1435">
        <v>-54.158999999999999</v>
      </c>
      <c r="R364" s="1435">
        <v>326.23713861663629</v>
      </c>
      <c r="S364" s="1435">
        <v>29120.396205830148</v>
      </c>
      <c r="T364" s="368"/>
      <c r="U364" s="371"/>
      <c r="X364" s="371"/>
    </row>
    <row r="365" spans="13:24">
      <c r="M365" s="367">
        <v>44189</v>
      </c>
      <c r="N365" s="1435">
        <v>101112.11309209833</v>
      </c>
      <c r="O365" s="1435">
        <v>-81998.285684143906</v>
      </c>
      <c r="P365" s="1435">
        <v>13266.537</v>
      </c>
      <c r="Q365" s="1435">
        <v>-5256.0559999999996</v>
      </c>
      <c r="R365" s="1435">
        <v>322.86120399523116</v>
      </c>
      <c r="S365" s="1435">
        <v>26303.389838259882</v>
      </c>
      <c r="T365" s="368"/>
      <c r="U365" s="371"/>
      <c r="X365" s="371"/>
    </row>
    <row r="366" spans="13:24">
      <c r="M366" s="367">
        <v>44190</v>
      </c>
      <c r="N366" s="1435">
        <v>99456.07342546682</v>
      </c>
      <c r="O366" s="1435">
        <v>-78426.287583078389</v>
      </c>
      <c r="P366" s="1435">
        <v>13246.47</v>
      </c>
      <c r="Q366" s="1435">
        <v>-5143.8140000000003</v>
      </c>
      <c r="R366" s="1435">
        <v>321.25935896463835</v>
      </c>
      <c r="S366" s="1435">
        <v>29268.778380979744</v>
      </c>
      <c r="T366" s="368"/>
      <c r="U366" s="371"/>
      <c r="X366" s="371"/>
    </row>
    <row r="367" spans="13:24">
      <c r="M367" s="367">
        <v>44191</v>
      </c>
      <c r="N367" s="1435">
        <v>100731.36617786688</v>
      </c>
      <c r="O367" s="1435">
        <v>-79055.749551640474</v>
      </c>
      <c r="P367" s="1435">
        <v>13510.505999999999</v>
      </c>
      <c r="Q367" s="1435">
        <v>-5551.107</v>
      </c>
      <c r="R367" s="1435">
        <v>324.6685645815727</v>
      </c>
      <c r="S367" s="1435">
        <v>32255.260691700649</v>
      </c>
      <c r="T367" s="368"/>
      <c r="U367" s="371"/>
      <c r="X367" s="371"/>
    </row>
    <row r="368" spans="13:24">
      <c r="M368" s="367">
        <v>44192</v>
      </c>
      <c r="N368" s="1435">
        <v>101557.41955902523</v>
      </c>
      <c r="O368" s="1435">
        <v>-84082.547737103072</v>
      </c>
      <c r="P368" s="1435">
        <v>14197.102999999999</v>
      </c>
      <c r="Q368" s="1435">
        <v>-626.548</v>
      </c>
      <c r="R368" s="1435">
        <v>322.70012789433633</v>
      </c>
      <c r="S368" s="1435">
        <v>34427.796296953362</v>
      </c>
      <c r="T368" s="368"/>
      <c r="U368" s="371"/>
      <c r="X368" s="371"/>
    </row>
    <row r="369" spans="13:24">
      <c r="M369" s="367">
        <v>44193</v>
      </c>
      <c r="N369" s="1435">
        <v>108329.61599324823</v>
      </c>
      <c r="O369" s="1435">
        <v>-89560.022154235674</v>
      </c>
      <c r="P369" s="1435">
        <v>17117.108</v>
      </c>
      <c r="Q369" s="1435">
        <v>-302.68</v>
      </c>
      <c r="R369" s="1435">
        <v>329.44910310000137</v>
      </c>
      <c r="S369" s="1435">
        <v>36141.315382563633</v>
      </c>
      <c r="T369" s="368"/>
      <c r="U369" s="371"/>
      <c r="X369" s="371"/>
    </row>
    <row r="370" spans="13:24">
      <c r="M370" s="367">
        <v>44194</v>
      </c>
      <c r="N370" s="1435">
        <v>116007.86158877519</v>
      </c>
      <c r="O370" s="1435">
        <v>-100383.11530752189</v>
      </c>
      <c r="P370" s="1435">
        <v>19988.853999999999</v>
      </c>
      <c r="Q370" s="1435">
        <v>-54.838999999999999</v>
      </c>
      <c r="R370" s="1435">
        <v>324.67778627195776</v>
      </c>
      <c r="S370" s="1435">
        <v>33024.46515945618</v>
      </c>
      <c r="T370" s="368"/>
      <c r="U370" s="371"/>
      <c r="X370" s="371"/>
    </row>
    <row r="371" spans="13:24">
      <c r="M371" s="367">
        <v>44195</v>
      </c>
      <c r="N371" s="1435">
        <v>113093.13218693955</v>
      </c>
      <c r="O371" s="1435">
        <v>-97046.600907268701</v>
      </c>
      <c r="P371" s="1435">
        <v>20177.300999999999</v>
      </c>
      <c r="Q371" s="1435">
        <v>-55.344999999999999</v>
      </c>
      <c r="R371" s="1435">
        <v>318.49867788850906</v>
      </c>
      <c r="S371" s="1435">
        <v>34838.840925361619</v>
      </c>
      <c r="T371" s="368"/>
      <c r="U371" s="371"/>
      <c r="X371" s="371"/>
    </row>
    <row r="372" spans="13:24">
      <c r="M372" s="367">
        <v>44196</v>
      </c>
      <c r="N372" s="1435">
        <v>111129.23409642368</v>
      </c>
      <c r="O372" s="1435">
        <v>-92487.288743538345</v>
      </c>
      <c r="P372" s="1435">
        <v>18632.330999999998</v>
      </c>
      <c r="Q372" s="1435">
        <v>-55.85</v>
      </c>
      <c r="R372" s="1435">
        <v>327.73866614958098</v>
      </c>
      <c r="S372" s="1435">
        <v>33739.410494801763</v>
      </c>
      <c r="T372" s="368"/>
      <c r="U372" s="371"/>
    </row>
    <row r="373" spans="13:24">
      <c r="M373" s="367"/>
      <c r="N373" s="1435">
        <f>SUM(N7:N372)</f>
        <v>43480021.758940771</v>
      </c>
      <c r="O373" s="1435">
        <f t="shared" ref="O373:S373" si="0">SUM(O7:O372)</f>
        <v>-35891300.339698263</v>
      </c>
      <c r="P373" s="1435">
        <f t="shared" si="0"/>
        <v>3039878.6140000015</v>
      </c>
      <c r="Q373" s="1435">
        <f t="shared" si="0"/>
        <v>-2018948.3439000016</v>
      </c>
      <c r="R373" s="1435">
        <f t="shared" si="0"/>
        <v>122737.495</v>
      </c>
      <c r="S373" s="1435">
        <f t="shared" si="0"/>
        <v>8694219.1732210796</v>
      </c>
      <c r="T373" s="368"/>
      <c r="U373" s="371"/>
    </row>
    <row r="374" spans="13:24">
      <c r="M374" s="367"/>
      <c r="N374" s="1435"/>
      <c r="O374" s="1435"/>
      <c r="P374" s="1435"/>
      <c r="Q374" s="1435"/>
      <c r="R374" s="1435"/>
      <c r="S374" s="1435"/>
      <c r="T374" s="1436"/>
      <c r="U374" s="371"/>
    </row>
    <row r="375" spans="13:24">
      <c r="R375" s="1436"/>
    </row>
    <row r="376" spans="13:24">
      <c r="N376" s="1437"/>
      <c r="O376" s="1437"/>
      <c r="P376" s="1437"/>
      <c r="Q376" s="1437"/>
      <c r="R376" s="1437"/>
      <c r="S376" s="1437"/>
    </row>
    <row r="378" spans="13:24">
      <c r="R378" s="1437"/>
      <c r="S378" s="1437"/>
    </row>
  </sheetData>
  <mergeCells count="24">
    <mergeCell ref="A5:K5"/>
    <mergeCell ref="A3:K3"/>
    <mergeCell ref="A50:K51"/>
    <mergeCell ref="A29:A37"/>
    <mergeCell ref="B29:B31"/>
    <mergeCell ref="B32:B34"/>
    <mergeCell ref="B35:B37"/>
    <mergeCell ref="F6:K6"/>
    <mergeCell ref="A7:A15"/>
    <mergeCell ref="B7:B9"/>
    <mergeCell ref="B10:B12"/>
    <mergeCell ref="B13:B15"/>
    <mergeCell ref="A16:A28"/>
    <mergeCell ref="B16:B19"/>
    <mergeCell ref="B20:B23"/>
    <mergeCell ref="B24:B27"/>
    <mergeCell ref="B28:C28"/>
    <mergeCell ref="A49:C49"/>
    <mergeCell ref="A38:A48"/>
    <mergeCell ref="B38:B40"/>
    <mergeCell ref="B41:B43"/>
    <mergeCell ref="B44:C44"/>
    <mergeCell ref="B45:C45"/>
    <mergeCell ref="B46:B48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9"/>
  <dimension ref="A1:V47"/>
  <sheetViews>
    <sheetView showGridLines="0" zoomScaleNormal="100" zoomScaleSheetLayoutView="100" workbookViewId="0">
      <selection sqref="A1:K1"/>
    </sheetView>
  </sheetViews>
  <sheetFormatPr defaultColWidth="9.140625" defaultRowHeight="11.25"/>
  <cols>
    <col min="1" max="12" width="9.140625" style="370"/>
    <col min="13" max="14" width="9.140625" style="369"/>
    <col min="15" max="15" width="16" style="369" customWidth="1"/>
    <col min="16" max="22" width="9.140625" style="369"/>
    <col min="23" max="16384" width="9.140625" style="370"/>
  </cols>
  <sheetData>
    <row r="1" spans="1:15" ht="15.75">
      <c r="A1" s="1571" t="s">
        <v>477</v>
      </c>
      <c r="B1" s="1571"/>
      <c r="C1" s="1571"/>
      <c r="D1" s="1571"/>
      <c r="E1" s="1571"/>
      <c r="F1" s="1571"/>
      <c r="G1" s="1571"/>
      <c r="H1" s="1571"/>
      <c r="I1" s="1571"/>
      <c r="J1" s="1571"/>
      <c r="K1" s="1571"/>
    </row>
    <row r="2" spans="1:15" ht="15">
      <c r="A2" s="1580" t="s">
        <v>496</v>
      </c>
      <c r="B2" s="1580"/>
      <c r="C2" s="1580"/>
      <c r="D2" s="1580"/>
      <c r="E2" s="1580"/>
      <c r="F2" s="1580"/>
      <c r="G2" s="1580"/>
      <c r="H2" s="1580"/>
      <c r="I2" s="1580"/>
      <c r="J2" s="1580"/>
      <c r="K2" s="1580"/>
      <c r="L2" s="1580"/>
      <c r="M2" s="1580"/>
      <c r="N2" s="1580"/>
      <c r="O2" s="1580"/>
    </row>
    <row r="4" spans="1:15">
      <c r="A4" s="1581"/>
      <c r="B4" s="1581"/>
      <c r="C4" s="1581"/>
      <c r="D4" s="1581"/>
      <c r="E4" s="1581"/>
      <c r="F4" s="1581"/>
      <c r="G4" s="1581"/>
      <c r="H4" s="1581"/>
      <c r="I4" s="1581"/>
      <c r="J4" s="1581"/>
      <c r="K4" s="1581"/>
      <c r="L4" s="1581"/>
      <c r="M4" s="1581"/>
      <c r="N4" s="1581"/>
      <c r="O4" s="1581"/>
    </row>
    <row r="5" spans="1:15">
      <c r="A5" s="1489"/>
      <c r="B5" s="1489"/>
      <c r="C5" s="1489"/>
      <c r="D5" s="1489"/>
      <c r="E5" s="1489"/>
      <c r="F5" s="1489"/>
      <c r="G5" s="1489"/>
      <c r="H5" s="1489"/>
      <c r="I5" s="1489"/>
      <c r="J5" s="1489"/>
      <c r="K5" s="1489"/>
      <c r="L5" s="1489"/>
      <c r="M5" s="1490"/>
      <c r="N5" s="1490"/>
      <c r="O5" s="1490"/>
    </row>
    <row r="6" spans="1:15">
      <c r="A6" s="1489"/>
      <c r="B6" s="1489"/>
      <c r="C6" s="1489"/>
      <c r="D6" s="1489"/>
      <c r="E6" s="1489"/>
      <c r="F6" s="1489"/>
      <c r="G6" s="1489"/>
      <c r="H6" s="1489"/>
      <c r="I6" s="1489"/>
      <c r="J6" s="1489"/>
      <c r="K6" s="1489"/>
      <c r="L6" s="1489"/>
      <c r="M6" s="1490"/>
      <c r="N6" s="1490"/>
      <c r="O6" s="1490"/>
    </row>
    <row r="7" spans="1:15">
      <c r="A7" s="1489"/>
      <c r="B7" s="1489"/>
      <c r="C7" s="1489"/>
      <c r="D7" s="1489"/>
      <c r="E7" s="1489"/>
      <c r="F7" s="1489"/>
      <c r="G7" s="1489"/>
      <c r="H7" s="1489"/>
      <c r="I7" s="1489"/>
      <c r="J7" s="1489"/>
      <c r="K7" s="1489"/>
      <c r="L7" s="1489"/>
      <c r="M7" s="1490"/>
      <c r="N7" s="1490"/>
      <c r="O7" s="1490"/>
    </row>
    <row r="8" spans="1:15">
      <c r="A8" s="1489"/>
      <c r="B8" s="1489"/>
      <c r="C8" s="1489"/>
      <c r="D8" s="1489"/>
      <c r="E8" s="1489"/>
      <c r="F8" s="1489"/>
      <c r="G8" s="1489"/>
      <c r="H8" s="1489"/>
      <c r="I8" s="1489"/>
      <c r="J8" s="1489"/>
      <c r="K8" s="1489"/>
      <c r="L8" s="1489"/>
      <c r="M8" s="1490"/>
      <c r="N8" s="1490"/>
      <c r="O8" s="1490"/>
    </row>
    <row r="9" spans="1:15">
      <c r="A9" s="1489"/>
      <c r="B9" s="1489"/>
      <c r="C9" s="1489"/>
      <c r="D9" s="1489"/>
      <c r="E9" s="1489"/>
      <c r="F9" s="1489"/>
      <c r="G9" s="1489"/>
      <c r="H9" s="1489"/>
      <c r="I9" s="1489"/>
      <c r="J9" s="1489"/>
      <c r="K9" s="1489"/>
      <c r="L9" s="1489"/>
      <c r="M9" s="1490"/>
      <c r="N9" s="1490"/>
      <c r="O9" s="1490"/>
    </row>
    <row r="10" spans="1:15">
      <c r="A10" s="1489"/>
      <c r="B10" s="1489"/>
      <c r="C10" s="1489"/>
      <c r="D10" s="1489"/>
      <c r="E10" s="1489"/>
      <c r="F10" s="1489"/>
      <c r="G10" s="1489"/>
      <c r="H10" s="1489"/>
      <c r="I10" s="1489"/>
      <c r="J10" s="1489"/>
      <c r="K10" s="1489"/>
      <c r="L10" s="1489"/>
      <c r="M10" s="1490"/>
      <c r="N10" s="1490"/>
      <c r="O10" s="1490"/>
    </row>
    <row r="11" spans="1:15">
      <c r="A11" s="1489"/>
      <c r="B11" s="1489"/>
      <c r="C11" s="1489"/>
      <c r="D11" s="1489"/>
      <c r="E11" s="1489"/>
      <c r="F11" s="1489"/>
      <c r="G11" s="1489"/>
      <c r="H11" s="1489"/>
      <c r="I11" s="1489"/>
      <c r="J11" s="1489"/>
      <c r="K11" s="1489"/>
      <c r="L11" s="1489"/>
      <c r="M11" s="1490"/>
      <c r="N11" s="1490"/>
      <c r="O11" s="1490"/>
    </row>
    <row r="12" spans="1:15">
      <c r="A12" s="1489"/>
      <c r="B12" s="1489"/>
      <c r="C12" s="1489"/>
      <c r="D12" s="1489"/>
      <c r="E12" s="1489"/>
      <c r="F12" s="1489"/>
      <c r="G12" s="1489"/>
      <c r="H12" s="1489"/>
      <c r="I12" s="1489"/>
      <c r="J12" s="1489"/>
      <c r="K12" s="1489"/>
      <c r="L12" s="1489"/>
      <c r="M12" s="1490"/>
      <c r="N12" s="1490"/>
      <c r="O12" s="1490"/>
    </row>
    <row r="13" spans="1:15">
      <c r="A13" s="1489"/>
      <c r="B13" s="1489"/>
      <c r="C13" s="1489"/>
      <c r="D13" s="1489"/>
      <c r="E13" s="1489"/>
      <c r="F13" s="1489"/>
      <c r="G13" s="1489"/>
      <c r="H13" s="1489"/>
      <c r="I13" s="1489"/>
      <c r="J13" s="1489"/>
      <c r="K13" s="1489"/>
      <c r="L13" s="1489"/>
      <c r="M13" s="1490"/>
      <c r="N13" s="1490"/>
      <c r="O13" s="1490"/>
    </row>
    <row r="14" spans="1:15">
      <c r="A14" s="1489"/>
      <c r="B14" s="1489"/>
      <c r="C14" s="1489"/>
      <c r="D14" s="1489"/>
      <c r="E14" s="1489"/>
      <c r="F14" s="1489"/>
      <c r="G14" s="1489"/>
      <c r="H14" s="1489"/>
      <c r="I14" s="1489"/>
      <c r="J14" s="1489"/>
      <c r="K14" s="1489"/>
      <c r="L14" s="1489"/>
      <c r="M14" s="1490"/>
      <c r="N14" s="1490"/>
      <c r="O14" s="1490"/>
    </row>
    <row r="15" spans="1:15">
      <c r="A15" s="1489"/>
      <c r="B15" s="1489"/>
      <c r="C15" s="1489"/>
      <c r="D15" s="1489"/>
      <c r="E15" s="1489"/>
      <c r="F15" s="1489"/>
      <c r="G15" s="1489"/>
      <c r="H15" s="1489"/>
      <c r="I15" s="1489"/>
      <c r="J15" s="1489"/>
      <c r="K15" s="1489"/>
      <c r="L15" s="1489"/>
      <c r="M15" s="1490"/>
      <c r="N15" s="1490"/>
      <c r="O15" s="1490"/>
    </row>
    <row r="16" spans="1:15">
      <c r="A16" s="1489"/>
      <c r="B16" s="1489"/>
      <c r="C16" s="1489"/>
      <c r="D16" s="1489"/>
      <c r="E16" s="1489"/>
      <c r="F16" s="1489"/>
      <c r="G16" s="1489"/>
      <c r="H16" s="1489"/>
      <c r="I16" s="1489"/>
      <c r="J16" s="1489"/>
      <c r="K16" s="1489"/>
      <c r="L16" s="1489"/>
      <c r="M16" s="1490"/>
      <c r="N16" s="1490"/>
      <c r="O16" s="1490"/>
    </row>
    <row r="17" spans="1:15">
      <c r="A17" s="1489"/>
      <c r="B17" s="1489"/>
      <c r="C17" s="1489"/>
      <c r="D17" s="1489"/>
      <c r="E17" s="1489"/>
      <c r="F17" s="1489"/>
      <c r="G17" s="1489"/>
      <c r="H17" s="1489"/>
      <c r="I17" s="1489"/>
      <c r="J17" s="1489"/>
      <c r="K17" s="1489"/>
      <c r="L17" s="1489"/>
      <c r="M17" s="1490"/>
      <c r="N17" s="1490"/>
      <c r="O17" s="1490"/>
    </row>
    <row r="18" spans="1:15">
      <c r="A18" s="1489"/>
      <c r="B18" s="1489"/>
      <c r="C18" s="1489"/>
      <c r="D18" s="1489"/>
      <c r="E18" s="1489"/>
      <c r="F18" s="1489"/>
      <c r="G18" s="1489"/>
      <c r="H18" s="1489"/>
      <c r="I18" s="1489"/>
      <c r="J18" s="1489"/>
      <c r="K18" s="1489"/>
      <c r="L18" s="1489"/>
      <c r="M18" s="1490"/>
      <c r="N18" s="1490"/>
      <c r="O18" s="1490"/>
    </row>
    <row r="19" spans="1:15">
      <c r="A19" s="1489"/>
      <c r="B19" s="1489"/>
      <c r="C19" s="1489"/>
      <c r="D19" s="1489"/>
      <c r="E19" s="1489"/>
      <c r="F19" s="1489"/>
      <c r="G19" s="1489"/>
      <c r="H19" s="1489"/>
      <c r="I19" s="1489"/>
      <c r="J19" s="1489"/>
      <c r="K19" s="1489"/>
      <c r="L19" s="1489"/>
      <c r="M19" s="1490"/>
      <c r="N19" s="1490"/>
      <c r="O19" s="1490"/>
    </row>
    <row r="20" spans="1:15">
      <c r="A20" s="1489"/>
      <c r="B20" s="1489"/>
      <c r="C20" s="1489"/>
      <c r="D20" s="1489"/>
      <c r="E20" s="1489"/>
      <c r="F20" s="1489"/>
      <c r="G20" s="1489"/>
      <c r="H20" s="1489"/>
      <c r="I20" s="1489"/>
      <c r="J20" s="1489"/>
      <c r="K20" s="1489"/>
      <c r="L20" s="1489"/>
      <c r="M20" s="1490"/>
      <c r="N20" s="1490"/>
      <c r="O20" s="1490"/>
    </row>
    <row r="21" spans="1:15">
      <c r="A21" s="1489"/>
      <c r="B21" s="1489"/>
      <c r="C21" s="1489"/>
      <c r="D21" s="1489"/>
      <c r="E21" s="1489"/>
      <c r="F21" s="1489"/>
      <c r="G21" s="1489"/>
      <c r="H21" s="1489"/>
      <c r="I21" s="1489"/>
      <c r="J21" s="1489"/>
      <c r="K21" s="1489"/>
      <c r="L21" s="1489"/>
      <c r="M21" s="1490"/>
      <c r="N21" s="1490"/>
      <c r="O21" s="1490"/>
    </row>
    <row r="22" spans="1:15">
      <c r="A22" s="1489"/>
      <c r="B22" s="1489"/>
      <c r="C22" s="1489"/>
      <c r="D22" s="1489"/>
      <c r="E22" s="1489"/>
      <c r="F22" s="1489"/>
      <c r="G22" s="1489"/>
      <c r="H22" s="1489"/>
      <c r="I22" s="1489"/>
      <c r="J22" s="1489"/>
      <c r="K22" s="1489"/>
      <c r="L22" s="1489"/>
      <c r="M22" s="1490"/>
      <c r="N22" s="1490"/>
      <c r="O22" s="1490"/>
    </row>
    <row r="23" spans="1:15">
      <c r="A23" s="1489"/>
      <c r="B23" s="1489"/>
      <c r="C23" s="1489"/>
      <c r="D23" s="1489"/>
      <c r="E23" s="1489"/>
      <c r="F23" s="1489"/>
      <c r="G23" s="1489"/>
      <c r="H23" s="1489"/>
      <c r="I23" s="1489"/>
      <c r="J23" s="1489"/>
      <c r="K23" s="1489"/>
      <c r="L23" s="1489"/>
      <c r="M23" s="1490"/>
      <c r="N23" s="1490"/>
      <c r="O23" s="1490"/>
    </row>
    <row r="24" spans="1:15">
      <c r="A24" s="1489"/>
      <c r="B24" s="1489"/>
      <c r="C24" s="1489"/>
      <c r="D24" s="1489"/>
      <c r="E24" s="1489"/>
      <c r="F24" s="1489"/>
      <c r="G24" s="1489"/>
      <c r="H24" s="1489"/>
      <c r="I24" s="1489"/>
      <c r="J24" s="1489"/>
      <c r="K24" s="1489"/>
      <c r="L24" s="1489"/>
      <c r="M24" s="1490"/>
      <c r="N24" s="1490"/>
      <c r="O24" s="1490"/>
    </row>
    <row r="25" spans="1:15">
      <c r="A25" s="1489"/>
      <c r="B25" s="1489"/>
      <c r="C25" s="1489"/>
      <c r="D25" s="1489"/>
      <c r="E25" s="1489"/>
      <c r="F25" s="1489"/>
      <c r="G25" s="1489"/>
      <c r="H25" s="1489"/>
      <c r="I25" s="1489"/>
      <c r="J25" s="1489"/>
      <c r="K25" s="1489"/>
      <c r="L25" s="1489"/>
      <c r="M25" s="1490"/>
      <c r="N25" s="1490"/>
      <c r="O25" s="1490"/>
    </row>
    <row r="26" spans="1:15">
      <c r="A26" s="1489"/>
      <c r="B26" s="1489"/>
      <c r="C26" s="1489"/>
      <c r="D26" s="1489"/>
      <c r="E26" s="1489"/>
      <c r="F26" s="1489"/>
      <c r="G26" s="1489"/>
      <c r="H26" s="1489"/>
      <c r="I26" s="1489"/>
      <c r="J26" s="1489"/>
      <c r="K26" s="1489"/>
      <c r="L26" s="1489"/>
      <c r="M26" s="1490"/>
      <c r="N26" s="1490"/>
      <c r="O26" s="1490"/>
    </row>
    <row r="27" spans="1:15">
      <c r="A27" s="1489"/>
      <c r="B27" s="1489"/>
      <c r="C27" s="1489"/>
      <c r="D27" s="1489"/>
      <c r="E27" s="1489"/>
      <c r="F27" s="1489"/>
      <c r="G27" s="1489"/>
      <c r="H27" s="1489"/>
      <c r="I27" s="1489"/>
      <c r="J27" s="1489"/>
      <c r="K27" s="1489"/>
      <c r="L27" s="1489"/>
      <c r="M27" s="1490"/>
      <c r="N27" s="1490"/>
      <c r="O27" s="1490"/>
    </row>
    <row r="28" spans="1:15">
      <c r="A28" s="1489"/>
      <c r="B28" s="1489"/>
      <c r="C28" s="1489"/>
      <c r="D28" s="1489"/>
      <c r="E28" s="1489"/>
      <c r="F28" s="1489"/>
      <c r="G28" s="1489"/>
      <c r="H28" s="1489"/>
      <c r="I28" s="1489"/>
      <c r="J28" s="1489"/>
      <c r="K28" s="1489"/>
      <c r="L28" s="1489"/>
      <c r="M28" s="1490"/>
      <c r="N28" s="1490"/>
      <c r="O28" s="1490"/>
    </row>
    <row r="29" spans="1:15">
      <c r="A29" s="1489"/>
      <c r="B29" s="1489"/>
      <c r="C29" s="1489"/>
      <c r="D29" s="1489"/>
      <c r="E29" s="1489"/>
      <c r="F29" s="1489"/>
      <c r="G29" s="1489"/>
      <c r="H29" s="1489"/>
      <c r="I29" s="1489"/>
      <c r="J29" s="1489"/>
      <c r="K29" s="1489"/>
      <c r="L29" s="1489"/>
      <c r="M29" s="1490"/>
      <c r="N29" s="1490"/>
      <c r="O29" s="1490"/>
    </row>
    <row r="30" spans="1:15">
      <c r="A30" s="1489"/>
      <c r="B30" s="1489"/>
      <c r="C30" s="1489"/>
      <c r="D30" s="1489"/>
      <c r="E30" s="1489"/>
      <c r="F30" s="1489"/>
      <c r="G30" s="1489"/>
      <c r="H30" s="1489"/>
      <c r="I30" s="1489"/>
      <c r="J30" s="1489"/>
      <c r="K30" s="1489"/>
      <c r="L30" s="1489"/>
      <c r="M30" s="1490"/>
      <c r="N30" s="1490"/>
      <c r="O30" s="1490"/>
    </row>
    <row r="31" spans="1:15">
      <c r="A31" s="1489"/>
      <c r="B31" s="1489"/>
      <c r="C31" s="1489"/>
      <c r="D31" s="1489"/>
      <c r="E31" s="1489"/>
      <c r="F31" s="1489"/>
      <c r="G31" s="1489"/>
      <c r="H31" s="1489"/>
      <c r="I31" s="1489"/>
      <c r="J31" s="1489"/>
      <c r="K31" s="1489"/>
      <c r="L31" s="1489"/>
      <c r="M31" s="1490"/>
      <c r="N31" s="1490"/>
      <c r="O31" s="1490"/>
    </row>
    <row r="32" spans="1:15">
      <c r="A32" s="1489"/>
      <c r="B32" s="1489"/>
      <c r="C32" s="1489"/>
      <c r="D32" s="1489"/>
      <c r="E32" s="1489"/>
      <c r="F32" s="1489"/>
      <c r="G32" s="1489"/>
      <c r="H32" s="1489"/>
      <c r="I32" s="1489"/>
      <c r="J32" s="1489"/>
      <c r="K32" s="1489"/>
      <c r="L32" s="1489"/>
      <c r="M32" s="1490"/>
      <c r="N32" s="1490"/>
      <c r="O32" s="1490"/>
    </row>
    <row r="33" spans="1:15">
      <c r="A33" s="1489"/>
      <c r="B33" s="1489"/>
      <c r="C33" s="1489"/>
      <c r="D33" s="1489"/>
      <c r="E33" s="1489"/>
      <c r="F33" s="1489"/>
      <c r="G33" s="1489"/>
      <c r="H33" s="1489"/>
      <c r="I33" s="1489"/>
      <c r="J33" s="1489"/>
      <c r="K33" s="1489"/>
      <c r="L33" s="1489"/>
      <c r="M33" s="1490"/>
      <c r="N33" s="1490"/>
      <c r="O33" s="1490"/>
    </row>
    <row r="34" spans="1:15">
      <c r="A34" s="1489"/>
      <c r="B34" s="1489"/>
      <c r="C34" s="1489"/>
      <c r="D34" s="1489"/>
      <c r="E34" s="1489"/>
      <c r="F34" s="1489"/>
      <c r="G34" s="1489"/>
      <c r="H34" s="1489"/>
      <c r="I34" s="1489"/>
      <c r="J34" s="1489"/>
      <c r="K34" s="1489"/>
      <c r="L34" s="1489"/>
      <c r="M34" s="1490"/>
      <c r="N34" s="1490"/>
      <c r="O34" s="1490"/>
    </row>
    <row r="35" spans="1:15">
      <c r="A35" s="1489"/>
      <c r="B35" s="1489"/>
      <c r="C35" s="1489"/>
      <c r="D35" s="1489"/>
      <c r="E35" s="1489"/>
      <c r="F35" s="1489"/>
      <c r="G35" s="1489"/>
      <c r="H35" s="1489"/>
      <c r="I35" s="1489"/>
      <c r="J35" s="1489"/>
      <c r="K35" s="1489"/>
      <c r="L35" s="1489"/>
      <c r="M35" s="1490"/>
      <c r="N35" s="1490"/>
      <c r="O35" s="1490"/>
    </row>
    <row r="36" spans="1:15">
      <c r="A36" s="1489"/>
      <c r="B36" s="1489"/>
      <c r="C36" s="1489"/>
      <c r="D36" s="1489"/>
      <c r="E36" s="1489"/>
      <c r="F36" s="1489"/>
      <c r="G36" s="1489"/>
      <c r="H36" s="1489"/>
      <c r="I36" s="1489"/>
      <c r="J36" s="1489"/>
      <c r="K36" s="1489"/>
      <c r="L36" s="1489"/>
      <c r="M36" s="1490"/>
      <c r="N36" s="1490"/>
      <c r="O36" s="1490"/>
    </row>
    <row r="37" spans="1:15">
      <c r="A37" s="1489"/>
      <c r="B37" s="1489"/>
      <c r="C37" s="1489"/>
      <c r="D37" s="1489"/>
      <c r="E37" s="1489"/>
      <c r="F37" s="1489"/>
      <c r="G37" s="1489"/>
      <c r="H37" s="1489"/>
      <c r="I37" s="1489"/>
      <c r="J37" s="1489"/>
      <c r="K37" s="1489"/>
      <c r="L37" s="1489"/>
      <c r="M37" s="1490"/>
      <c r="N37" s="1490"/>
      <c r="O37" s="1490"/>
    </row>
    <row r="38" spans="1:15">
      <c r="A38" s="1489"/>
      <c r="B38" s="1489"/>
      <c r="C38" s="1489"/>
      <c r="D38" s="1489"/>
      <c r="E38" s="1489"/>
      <c r="F38" s="1489"/>
      <c r="G38" s="1489"/>
      <c r="H38" s="1489"/>
      <c r="I38" s="1489"/>
      <c r="J38" s="1489"/>
      <c r="K38" s="1489"/>
      <c r="L38" s="1489"/>
      <c r="M38" s="1490"/>
      <c r="N38" s="1490"/>
      <c r="O38" s="1490"/>
    </row>
    <row r="39" spans="1:15">
      <c r="A39" s="1489"/>
      <c r="B39" s="1489"/>
      <c r="C39" s="1489"/>
      <c r="D39" s="1489"/>
      <c r="E39" s="1489"/>
      <c r="F39" s="1489"/>
      <c r="G39" s="1489"/>
      <c r="H39" s="1489"/>
      <c r="I39" s="1489"/>
      <c r="J39" s="1489"/>
      <c r="K39" s="1489"/>
      <c r="L39" s="1489"/>
      <c r="M39" s="1490"/>
      <c r="N39" s="1490"/>
      <c r="O39" s="1490"/>
    </row>
    <row r="40" spans="1:15">
      <c r="A40" s="1489"/>
      <c r="B40" s="1489"/>
      <c r="C40" s="1489"/>
      <c r="D40" s="1489"/>
      <c r="E40" s="1489"/>
      <c r="F40" s="1489"/>
      <c r="G40" s="1489"/>
      <c r="H40" s="1489"/>
      <c r="I40" s="1489"/>
      <c r="J40" s="1489"/>
      <c r="K40" s="1489"/>
      <c r="L40" s="1489"/>
      <c r="M40" s="1490"/>
      <c r="N40" s="1490"/>
      <c r="O40" s="1490"/>
    </row>
    <row r="41" spans="1:15">
      <c r="A41" s="1489"/>
      <c r="B41" s="1489"/>
      <c r="C41" s="1489"/>
      <c r="D41" s="1489"/>
      <c r="E41" s="1489"/>
      <c r="F41" s="1489"/>
      <c r="G41" s="1489"/>
      <c r="H41" s="1489"/>
      <c r="I41" s="1489"/>
      <c r="J41" s="1489"/>
      <c r="K41" s="1489"/>
      <c r="L41" s="1489"/>
      <c r="M41" s="1490"/>
      <c r="N41" s="1490"/>
      <c r="O41" s="1490"/>
    </row>
    <row r="42" spans="1:15">
      <c r="A42" s="1489"/>
      <c r="B42" s="1489"/>
      <c r="C42" s="1489"/>
      <c r="D42" s="1489"/>
      <c r="E42" s="1489"/>
      <c r="F42" s="1489"/>
      <c r="G42" s="1489"/>
      <c r="H42" s="1489"/>
      <c r="I42" s="1489"/>
      <c r="J42" s="1489"/>
      <c r="K42" s="1489"/>
      <c r="L42" s="1489"/>
      <c r="M42" s="1490"/>
      <c r="N42" s="1490"/>
      <c r="O42" s="1490"/>
    </row>
    <row r="43" spans="1:15">
      <c r="A43" s="1489"/>
      <c r="B43" s="1489"/>
      <c r="C43" s="1489"/>
      <c r="D43" s="1489"/>
      <c r="E43" s="1489"/>
      <c r="F43" s="1489"/>
      <c r="G43" s="1489"/>
      <c r="H43" s="1489"/>
      <c r="I43" s="1489"/>
      <c r="J43" s="1489"/>
      <c r="K43" s="1489"/>
      <c r="L43" s="1489"/>
      <c r="M43" s="1490"/>
      <c r="N43" s="1490"/>
      <c r="O43" s="1490"/>
    </row>
    <row r="44" spans="1:15">
      <c r="A44" s="1489"/>
      <c r="B44" s="1489"/>
      <c r="C44" s="1489"/>
      <c r="D44" s="1489"/>
      <c r="E44" s="1489"/>
      <c r="F44" s="1489"/>
      <c r="G44" s="1489"/>
      <c r="H44" s="1489"/>
      <c r="I44" s="1489"/>
      <c r="J44" s="1489"/>
      <c r="K44" s="1489"/>
      <c r="L44" s="1489"/>
      <c r="M44" s="1490"/>
      <c r="N44" s="1490"/>
      <c r="O44" s="1490"/>
    </row>
    <row r="45" spans="1:15">
      <c r="A45" s="1489"/>
      <c r="B45" s="1489"/>
      <c r="C45" s="1489"/>
      <c r="D45" s="1489"/>
      <c r="E45" s="1489"/>
      <c r="F45" s="1489"/>
      <c r="G45" s="1489"/>
      <c r="H45" s="1489"/>
      <c r="I45" s="1489"/>
      <c r="J45" s="1489"/>
      <c r="K45" s="1489"/>
      <c r="L45" s="1489"/>
      <c r="M45" s="1490"/>
      <c r="N45" s="1490"/>
      <c r="O45" s="1490"/>
    </row>
    <row r="46" spans="1:15">
      <c r="A46" s="1489"/>
      <c r="B46" s="1489"/>
      <c r="C46" s="1489"/>
      <c r="D46" s="1489"/>
      <c r="E46" s="1489"/>
      <c r="F46" s="1489"/>
      <c r="G46" s="1489"/>
      <c r="H46" s="1489"/>
      <c r="I46" s="1489"/>
      <c r="J46" s="1489"/>
      <c r="K46" s="1489"/>
      <c r="L46" s="1489"/>
      <c r="M46" s="1490"/>
      <c r="N46" s="1490"/>
      <c r="O46" s="1490"/>
    </row>
    <row r="47" spans="1:15">
      <c r="A47" s="1489"/>
      <c r="B47" s="1489"/>
      <c r="C47" s="1489"/>
      <c r="D47" s="1489"/>
      <c r="E47" s="1489"/>
      <c r="F47" s="1489"/>
      <c r="G47" s="1489"/>
      <c r="H47" s="1489"/>
      <c r="I47" s="1489"/>
      <c r="J47" s="1489"/>
      <c r="K47" s="1489"/>
      <c r="L47" s="1489"/>
      <c r="M47" s="1490"/>
      <c r="N47" s="1490"/>
      <c r="O47" s="1490"/>
    </row>
  </sheetData>
  <mergeCells count="3">
    <mergeCell ref="A1:K1"/>
    <mergeCell ref="A2:O2"/>
    <mergeCell ref="A4:O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0"/>
  <dimension ref="A1:W49"/>
  <sheetViews>
    <sheetView showGridLines="0" zoomScaleNormal="100" zoomScaleSheetLayoutView="100" workbookViewId="0">
      <selection sqref="A1:S1"/>
    </sheetView>
  </sheetViews>
  <sheetFormatPr defaultRowHeight="11.25"/>
  <cols>
    <col min="1" max="1" width="8" style="399" customWidth="1"/>
    <col min="2" max="19" width="7.42578125" style="399" customWidth="1"/>
    <col min="20" max="20" width="9.28515625" style="399" bestFit="1" customWidth="1"/>
    <col min="21" max="21" width="11.42578125" style="399" bestFit="1" customWidth="1"/>
    <col min="22" max="260" width="9.140625" style="399"/>
    <col min="261" max="273" width="10.7109375" style="399" customWidth="1"/>
    <col min="274" max="516" width="9.140625" style="399"/>
    <col min="517" max="529" width="10.7109375" style="399" customWidth="1"/>
    <col min="530" max="772" width="9.140625" style="399"/>
    <col min="773" max="785" width="10.7109375" style="399" customWidth="1"/>
    <col min="786" max="1028" width="9.140625" style="399"/>
    <col min="1029" max="1041" width="10.7109375" style="399" customWidth="1"/>
    <col min="1042" max="1284" width="9.140625" style="399"/>
    <col min="1285" max="1297" width="10.7109375" style="399" customWidth="1"/>
    <col min="1298" max="1540" width="9.140625" style="399"/>
    <col min="1541" max="1553" width="10.7109375" style="399" customWidth="1"/>
    <col min="1554" max="1796" width="9.140625" style="399"/>
    <col min="1797" max="1809" width="10.7109375" style="399" customWidth="1"/>
    <col min="1810" max="2052" width="9.140625" style="399"/>
    <col min="2053" max="2065" width="10.7109375" style="399" customWidth="1"/>
    <col min="2066" max="2308" width="9.140625" style="399"/>
    <col min="2309" max="2321" width="10.7109375" style="399" customWidth="1"/>
    <col min="2322" max="2564" width="9.140625" style="399"/>
    <col min="2565" max="2577" width="10.7109375" style="399" customWidth="1"/>
    <col min="2578" max="2820" width="9.140625" style="399"/>
    <col min="2821" max="2833" width="10.7109375" style="399" customWidth="1"/>
    <col min="2834" max="3076" width="9.140625" style="399"/>
    <col min="3077" max="3089" width="10.7109375" style="399" customWidth="1"/>
    <col min="3090" max="3332" width="9.140625" style="399"/>
    <col min="3333" max="3345" width="10.7109375" style="399" customWidth="1"/>
    <col min="3346" max="3588" width="9.140625" style="399"/>
    <col min="3589" max="3601" width="10.7109375" style="399" customWidth="1"/>
    <col min="3602" max="3844" width="9.140625" style="399"/>
    <col min="3845" max="3857" width="10.7109375" style="399" customWidth="1"/>
    <col min="3858" max="4100" width="9.140625" style="399"/>
    <col min="4101" max="4113" width="10.7109375" style="399" customWidth="1"/>
    <col min="4114" max="4356" width="9.140625" style="399"/>
    <col min="4357" max="4369" width="10.7109375" style="399" customWidth="1"/>
    <col min="4370" max="4612" width="9.140625" style="399"/>
    <col min="4613" max="4625" width="10.7109375" style="399" customWidth="1"/>
    <col min="4626" max="4868" width="9.140625" style="399"/>
    <col min="4869" max="4881" width="10.7109375" style="399" customWidth="1"/>
    <col min="4882" max="5124" width="9.140625" style="399"/>
    <col min="5125" max="5137" width="10.7109375" style="399" customWidth="1"/>
    <col min="5138" max="5380" width="9.140625" style="399"/>
    <col min="5381" max="5393" width="10.7109375" style="399" customWidth="1"/>
    <col min="5394" max="5636" width="9.140625" style="399"/>
    <col min="5637" max="5649" width="10.7109375" style="399" customWidth="1"/>
    <col min="5650" max="5892" width="9.140625" style="399"/>
    <col min="5893" max="5905" width="10.7109375" style="399" customWidth="1"/>
    <col min="5906" max="6148" width="9.140625" style="399"/>
    <col min="6149" max="6161" width="10.7109375" style="399" customWidth="1"/>
    <col min="6162" max="6404" width="9.140625" style="399"/>
    <col min="6405" max="6417" width="10.7109375" style="399" customWidth="1"/>
    <col min="6418" max="6660" width="9.140625" style="399"/>
    <col min="6661" max="6673" width="10.7109375" style="399" customWidth="1"/>
    <col min="6674" max="6916" width="9.140625" style="399"/>
    <col min="6917" max="6929" width="10.7109375" style="399" customWidth="1"/>
    <col min="6930" max="7172" width="9.140625" style="399"/>
    <col min="7173" max="7185" width="10.7109375" style="399" customWidth="1"/>
    <col min="7186" max="7428" width="9.140625" style="399"/>
    <col min="7429" max="7441" width="10.7109375" style="399" customWidth="1"/>
    <col min="7442" max="7684" width="9.140625" style="399"/>
    <col min="7685" max="7697" width="10.7109375" style="399" customWidth="1"/>
    <col min="7698" max="7940" width="9.140625" style="399"/>
    <col min="7941" max="7953" width="10.7109375" style="399" customWidth="1"/>
    <col min="7954" max="8196" width="9.140625" style="399"/>
    <col min="8197" max="8209" width="10.7109375" style="399" customWidth="1"/>
    <col min="8210" max="8452" width="9.140625" style="399"/>
    <col min="8453" max="8465" width="10.7109375" style="399" customWidth="1"/>
    <col min="8466" max="8708" width="9.140625" style="399"/>
    <col min="8709" max="8721" width="10.7109375" style="399" customWidth="1"/>
    <col min="8722" max="8964" width="9.140625" style="399"/>
    <col min="8965" max="8977" width="10.7109375" style="399" customWidth="1"/>
    <col min="8978" max="9220" width="9.140625" style="399"/>
    <col min="9221" max="9233" width="10.7109375" style="399" customWidth="1"/>
    <col min="9234" max="9476" width="9.140625" style="399"/>
    <col min="9477" max="9489" width="10.7109375" style="399" customWidth="1"/>
    <col min="9490" max="9732" width="9.140625" style="399"/>
    <col min="9733" max="9745" width="10.7109375" style="399" customWidth="1"/>
    <col min="9746" max="9988" width="9.140625" style="399"/>
    <col min="9989" max="10001" width="10.7109375" style="399" customWidth="1"/>
    <col min="10002" max="10244" width="9.140625" style="399"/>
    <col min="10245" max="10257" width="10.7109375" style="399" customWidth="1"/>
    <col min="10258" max="10500" width="9.140625" style="399"/>
    <col min="10501" max="10513" width="10.7109375" style="399" customWidth="1"/>
    <col min="10514" max="10756" width="9.140625" style="399"/>
    <col min="10757" max="10769" width="10.7109375" style="399" customWidth="1"/>
    <col min="10770" max="11012" width="9.140625" style="399"/>
    <col min="11013" max="11025" width="10.7109375" style="399" customWidth="1"/>
    <col min="11026" max="11268" width="9.140625" style="399"/>
    <col min="11269" max="11281" width="10.7109375" style="399" customWidth="1"/>
    <col min="11282" max="11524" width="9.140625" style="399"/>
    <col min="11525" max="11537" width="10.7109375" style="399" customWidth="1"/>
    <col min="11538" max="11780" width="9.140625" style="399"/>
    <col min="11781" max="11793" width="10.7109375" style="399" customWidth="1"/>
    <col min="11794" max="12036" width="9.140625" style="399"/>
    <col min="12037" max="12049" width="10.7109375" style="399" customWidth="1"/>
    <col min="12050" max="12292" width="9.140625" style="399"/>
    <col min="12293" max="12305" width="10.7109375" style="399" customWidth="1"/>
    <col min="12306" max="12548" width="9.140625" style="399"/>
    <col min="12549" max="12561" width="10.7109375" style="399" customWidth="1"/>
    <col min="12562" max="12804" width="9.140625" style="399"/>
    <col min="12805" max="12817" width="10.7109375" style="399" customWidth="1"/>
    <col min="12818" max="13060" width="9.140625" style="399"/>
    <col min="13061" max="13073" width="10.7109375" style="399" customWidth="1"/>
    <col min="13074" max="13316" width="9.140625" style="399"/>
    <col min="13317" max="13329" width="10.7109375" style="399" customWidth="1"/>
    <col min="13330" max="13572" width="9.140625" style="399"/>
    <col min="13573" max="13585" width="10.7109375" style="399" customWidth="1"/>
    <col min="13586" max="13828" width="9.140625" style="399"/>
    <col min="13829" max="13841" width="10.7109375" style="399" customWidth="1"/>
    <col min="13842" max="14084" width="9.140625" style="399"/>
    <col min="14085" max="14097" width="10.7109375" style="399" customWidth="1"/>
    <col min="14098" max="14340" width="9.140625" style="399"/>
    <col min="14341" max="14353" width="10.7109375" style="399" customWidth="1"/>
    <col min="14354" max="14596" width="9.140625" style="399"/>
    <col min="14597" max="14609" width="10.7109375" style="399" customWidth="1"/>
    <col min="14610" max="14852" width="9.140625" style="399"/>
    <col min="14853" max="14865" width="10.7109375" style="399" customWidth="1"/>
    <col min="14866" max="15108" width="9.140625" style="399"/>
    <col min="15109" max="15121" width="10.7109375" style="399" customWidth="1"/>
    <col min="15122" max="15364" width="9.140625" style="399"/>
    <col min="15365" max="15377" width="10.7109375" style="399" customWidth="1"/>
    <col min="15378" max="15620" width="9.140625" style="399"/>
    <col min="15621" max="15633" width="10.7109375" style="399" customWidth="1"/>
    <col min="15634" max="15876" width="9.140625" style="399"/>
    <col min="15877" max="15889" width="10.7109375" style="399" customWidth="1"/>
    <col min="15890" max="16132" width="9.140625" style="399"/>
    <col min="16133" max="16145" width="10.7109375" style="399" customWidth="1"/>
    <col min="16146" max="16383" width="9.140625" style="399"/>
    <col min="16384" max="16384" width="9.140625" style="399" customWidth="1"/>
  </cols>
  <sheetData>
    <row r="1" spans="1:23" ht="15.95" customHeight="1">
      <c r="A1" s="1590" t="s">
        <v>438</v>
      </c>
      <c r="B1" s="1590"/>
      <c r="C1" s="1590"/>
      <c r="D1" s="1590"/>
      <c r="E1" s="1590"/>
      <c r="F1" s="1590"/>
      <c r="G1" s="1590"/>
      <c r="H1" s="1590"/>
      <c r="I1" s="1590"/>
      <c r="J1" s="1590"/>
      <c r="K1" s="1590"/>
      <c r="L1" s="1590"/>
      <c r="M1" s="1590"/>
      <c r="N1" s="1590"/>
      <c r="O1" s="1590"/>
      <c r="P1" s="1590"/>
      <c r="Q1" s="1590"/>
      <c r="R1" s="1590"/>
      <c r="S1" s="1590"/>
    </row>
    <row r="2" spans="1:23" ht="5.0999999999999996" customHeight="1">
      <c r="A2" s="435"/>
      <c r="B2" s="435"/>
      <c r="C2" s="435"/>
      <c r="D2" s="435"/>
      <c r="E2" s="435"/>
      <c r="F2" s="435"/>
      <c r="G2" s="435"/>
      <c r="H2" s="435"/>
      <c r="I2" s="435"/>
      <c r="J2" s="436"/>
      <c r="K2" s="435"/>
      <c r="L2" s="435"/>
      <c r="M2" s="435"/>
      <c r="N2" s="435"/>
      <c r="O2" s="435"/>
      <c r="P2" s="435"/>
      <c r="Q2" s="435"/>
      <c r="R2" s="435"/>
      <c r="S2" s="437"/>
    </row>
    <row r="3" spans="1:23" ht="15" customHeight="1">
      <c r="A3" s="1587">
        <v>2020</v>
      </c>
      <c r="B3" s="1588"/>
      <c r="C3" s="1588"/>
      <c r="D3" s="1588"/>
      <c r="E3" s="1588"/>
      <c r="F3" s="1588"/>
      <c r="G3" s="1588"/>
      <c r="H3" s="1588"/>
      <c r="I3" s="1588"/>
      <c r="J3" s="1588"/>
      <c r="K3" s="1588"/>
      <c r="L3" s="1588"/>
      <c r="M3" s="1588"/>
      <c r="N3" s="1588"/>
      <c r="O3" s="1588"/>
      <c r="P3" s="1588"/>
      <c r="Q3" s="1588"/>
      <c r="R3" s="1588"/>
      <c r="S3" s="1589"/>
    </row>
    <row r="4" spans="1:23" ht="15" customHeight="1">
      <c r="A4" s="42"/>
      <c r="B4" s="1582" t="s">
        <v>383</v>
      </c>
      <c r="C4" s="1582"/>
      <c r="D4" s="1582"/>
      <c r="E4" s="1582"/>
      <c r="F4" s="1582"/>
      <c r="G4" s="1582"/>
      <c r="H4" s="1582"/>
      <c r="I4" s="1582"/>
      <c r="J4" s="1583"/>
      <c r="K4" s="1582" t="s">
        <v>49</v>
      </c>
      <c r="L4" s="1582"/>
      <c r="M4" s="1582"/>
      <c r="N4" s="1582"/>
      <c r="O4" s="1582"/>
      <c r="P4" s="1582"/>
      <c r="Q4" s="1582"/>
      <c r="R4" s="1582"/>
      <c r="S4" s="1584"/>
    </row>
    <row r="5" spans="1:23" ht="45" customHeight="1">
      <c r="A5" s="43"/>
      <c r="B5" s="1585" t="s">
        <v>98</v>
      </c>
      <c r="C5" s="1586"/>
      <c r="D5" s="1586"/>
      <c r="E5" s="1586" t="s">
        <v>99</v>
      </c>
      <c r="F5" s="1586"/>
      <c r="G5" s="1586"/>
      <c r="H5" s="1586" t="s">
        <v>294</v>
      </c>
      <c r="I5" s="1586" t="s">
        <v>478</v>
      </c>
      <c r="J5" s="1591" t="s">
        <v>56</v>
      </c>
      <c r="K5" s="1585" t="s">
        <v>98</v>
      </c>
      <c r="L5" s="1586"/>
      <c r="M5" s="1586"/>
      <c r="N5" s="1586" t="s">
        <v>99</v>
      </c>
      <c r="O5" s="1586"/>
      <c r="P5" s="1586"/>
      <c r="Q5" s="1586" t="s">
        <v>294</v>
      </c>
      <c r="R5" s="1586" t="s">
        <v>478</v>
      </c>
      <c r="S5" s="1586" t="s">
        <v>56</v>
      </c>
    </row>
    <row r="6" spans="1:23" ht="28.5" customHeight="1">
      <c r="A6" s="44" t="str">
        <f>'6.1'!A8</f>
        <v>Období</v>
      </c>
      <c r="B6" s="34" t="s">
        <v>87</v>
      </c>
      <c r="C6" s="34" t="s">
        <v>88</v>
      </c>
      <c r="D6" s="35" t="s">
        <v>130</v>
      </c>
      <c r="E6" s="36" t="s">
        <v>91</v>
      </c>
      <c r="F6" s="34" t="s">
        <v>92</v>
      </c>
      <c r="G6" s="35" t="s">
        <v>133</v>
      </c>
      <c r="H6" s="1586"/>
      <c r="I6" s="1586"/>
      <c r="J6" s="1591"/>
      <c r="K6" s="34" t="s">
        <v>87</v>
      </c>
      <c r="L6" s="34" t="s">
        <v>88</v>
      </c>
      <c r="M6" s="35" t="s">
        <v>130</v>
      </c>
      <c r="N6" s="36" t="s">
        <v>91</v>
      </c>
      <c r="O6" s="34" t="s">
        <v>92</v>
      </c>
      <c r="P6" s="35" t="s">
        <v>133</v>
      </c>
      <c r="Q6" s="1586"/>
      <c r="R6" s="1586"/>
      <c r="S6" s="1586"/>
    </row>
    <row r="7" spans="1:23" ht="12.95" customHeight="1">
      <c r="A7" s="406" t="str">
        <f>'6.1'!A9</f>
        <v>leden</v>
      </c>
      <c r="B7" s="407">
        <v>3953.8865949906567</v>
      </c>
      <c r="C7" s="407">
        <v>3516.6692237756142</v>
      </c>
      <c r="D7" s="408">
        <v>437.21737121504248</v>
      </c>
      <c r="E7" s="409">
        <v>767.78891500000009</v>
      </c>
      <c r="F7" s="409">
        <v>6.014875</v>
      </c>
      <c r="G7" s="408">
        <v>761.77404000000013</v>
      </c>
      <c r="H7" s="410">
        <v>11.890776000000002</v>
      </c>
      <c r="I7" s="410">
        <v>5.8499372380566781</v>
      </c>
      <c r="J7" s="411">
        <v>1216.7321244530995</v>
      </c>
      <c r="K7" s="407">
        <v>42183.138369978005</v>
      </c>
      <c r="L7" s="407">
        <v>37543.585314870594</v>
      </c>
      <c r="M7" s="408">
        <v>4639.5530551074116</v>
      </c>
      <c r="N7" s="409">
        <v>8186.5665289999988</v>
      </c>
      <c r="O7" s="409">
        <v>64.090819008000011</v>
      </c>
      <c r="P7" s="408">
        <v>8122.4757099919989</v>
      </c>
      <c r="Q7" s="410">
        <v>129.09734872128908</v>
      </c>
      <c r="R7" s="410">
        <v>84.728519877893845</v>
      </c>
      <c r="S7" s="410">
        <v>12975.854633698587</v>
      </c>
      <c r="T7" s="412"/>
      <c r="U7" s="400"/>
      <c r="V7" s="400"/>
      <c r="W7" s="413"/>
    </row>
    <row r="8" spans="1:23" ht="12.95" customHeight="1">
      <c r="A8" s="414" t="str">
        <f>'6.1'!A10</f>
        <v>únor</v>
      </c>
      <c r="B8" s="407">
        <v>3589.3981260973706</v>
      </c>
      <c r="C8" s="409">
        <v>3031.6268481559036</v>
      </c>
      <c r="D8" s="415">
        <v>557.77127794146691</v>
      </c>
      <c r="E8" s="409">
        <v>420.143348</v>
      </c>
      <c r="F8" s="409">
        <v>10.880583999999999</v>
      </c>
      <c r="G8" s="415">
        <v>409.262764</v>
      </c>
      <c r="H8" s="416">
        <v>9.500826</v>
      </c>
      <c r="I8" s="416">
        <v>-0.99360805426619481</v>
      </c>
      <c r="J8" s="417">
        <v>975.54125988720057</v>
      </c>
      <c r="K8" s="407">
        <v>38291.228500172001</v>
      </c>
      <c r="L8" s="409">
        <v>32361.506620486001</v>
      </c>
      <c r="M8" s="415">
        <v>5929.7218796859997</v>
      </c>
      <c r="N8" s="409">
        <v>4480.3231770000002</v>
      </c>
      <c r="O8" s="409">
        <v>115.94922629299998</v>
      </c>
      <c r="P8" s="415">
        <v>4364.3739507070004</v>
      </c>
      <c r="Q8" s="416">
        <v>103.08738785320001</v>
      </c>
      <c r="R8" s="416">
        <v>7.6224389867950233</v>
      </c>
      <c r="S8" s="416">
        <v>10404.805657232999</v>
      </c>
      <c r="T8" s="412"/>
      <c r="U8" s="400"/>
      <c r="V8" s="400"/>
      <c r="W8" s="413"/>
    </row>
    <row r="9" spans="1:23" ht="12.95" customHeight="1">
      <c r="A9" s="418" t="str">
        <f>'6.1'!A11</f>
        <v>březen</v>
      </c>
      <c r="B9" s="419">
        <v>3721.6796563444259</v>
      </c>
      <c r="C9" s="420">
        <v>3462.2117558447162</v>
      </c>
      <c r="D9" s="421">
        <v>259.46790049970969</v>
      </c>
      <c r="E9" s="422">
        <v>650.70495800000003</v>
      </c>
      <c r="F9" s="420">
        <v>8.513103000000001</v>
      </c>
      <c r="G9" s="421">
        <v>642.19185500000003</v>
      </c>
      <c r="H9" s="423">
        <v>10.715971999999999</v>
      </c>
      <c r="I9" s="423">
        <v>6.7610707268879047</v>
      </c>
      <c r="J9" s="424">
        <v>919.13679822659776</v>
      </c>
      <c r="K9" s="419">
        <v>39706.615106039004</v>
      </c>
      <c r="L9" s="420">
        <v>36957.214566742405</v>
      </c>
      <c r="M9" s="421">
        <v>2749.4005392965992</v>
      </c>
      <c r="N9" s="422">
        <v>6937.1927379999997</v>
      </c>
      <c r="O9" s="420">
        <v>90.695045359999995</v>
      </c>
      <c r="P9" s="421">
        <v>6846.4976926399995</v>
      </c>
      <c r="Q9" s="423">
        <v>116.35571955129998</v>
      </c>
      <c r="R9" s="423">
        <v>92.290704574123026</v>
      </c>
      <c r="S9" s="423">
        <v>9804.5446560620203</v>
      </c>
      <c r="T9" s="412"/>
      <c r="U9" s="400"/>
      <c r="V9" s="400"/>
      <c r="W9" s="413"/>
    </row>
    <row r="10" spans="1:23" ht="12.95" customHeight="1">
      <c r="A10" s="406" t="str">
        <f>'6.1'!A12</f>
        <v>duben</v>
      </c>
      <c r="B10" s="407">
        <v>3422.7759458686733</v>
      </c>
      <c r="C10" s="409">
        <v>2686.7948189524859</v>
      </c>
      <c r="D10" s="408">
        <v>735.98112691618735</v>
      </c>
      <c r="E10" s="409">
        <v>45.360324999999996</v>
      </c>
      <c r="F10" s="409">
        <v>215.94929799999997</v>
      </c>
      <c r="G10" s="408">
        <v>-170.58897299999998</v>
      </c>
      <c r="H10" s="410">
        <v>10.306099</v>
      </c>
      <c r="I10" s="410">
        <v>-0.72034011708106849</v>
      </c>
      <c r="J10" s="411">
        <v>574.97791279910632</v>
      </c>
      <c r="K10" s="407">
        <v>36517.602988667997</v>
      </c>
      <c r="L10" s="409">
        <v>28681.920027790802</v>
      </c>
      <c r="M10" s="408">
        <v>7835.682960877195</v>
      </c>
      <c r="N10" s="409">
        <v>483.817362</v>
      </c>
      <c r="O10" s="409">
        <v>2305.4701394099998</v>
      </c>
      <c r="P10" s="408">
        <v>-1821.6527774099998</v>
      </c>
      <c r="Q10" s="410">
        <v>112.06833876060001</v>
      </c>
      <c r="R10" s="410">
        <v>13.195305929207244</v>
      </c>
      <c r="S10" s="410">
        <v>6139.2938281569986</v>
      </c>
      <c r="T10" s="412"/>
      <c r="U10" s="400"/>
      <c r="V10" s="400"/>
      <c r="W10" s="413"/>
    </row>
    <row r="11" spans="1:23" ht="12.95" customHeight="1">
      <c r="A11" s="414" t="str">
        <f>'6.1'!A13</f>
        <v>květen</v>
      </c>
      <c r="B11" s="407">
        <v>3370.9095927522017</v>
      </c>
      <c r="C11" s="409">
        <v>2339.1857201276766</v>
      </c>
      <c r="D11" s="415">
        <v>1031.723872624525</v>
      </c>
      <c r="E11" s="409">
        <v>6.7985790000000001</v>
      </c>
      <c r="F11" s="409">
        <v>555.26132770000004</v>
      </c>
      <c r="G11" s="415">
        <v>-548.46274870000002</v>
      </c>
      <c r="H11" s="416">
        <v>10.125809</v>
      </c>
      <c r="I11" s="416">
        <v>-1.0419246114531997</v>
      </c>
      <c r="J11" s="417">
        <v>492.34500831307167</v>
      </c>
      <c r="K11" s="407">
        <v>35969.675897631001</v>
      </c>
      <c r="L11" s="409">
        <v>24973.670168773799</v>
      </c>
      <c r="M11" s="415">
        <v>10996.005728857202</v>
      </c>
      <c r="N11" s="409">
        <v>72.548455000000004</v>
      </c>
      <c r="O11" s="409">
        <v>5929.1722958563996</v>
      </c>
      <c r="P11" s="415">
        <v>-5856.6238408563995</v>
      </c>
      <c r="Q11" s="416">
        <v>110.47538656900001</v>
      </c>
      <c r="R11" s="416">
        <v>9.2604241762058805</v>
      </c>
      <c r="S11" s="416">
        <v>5259.1176987460103</v>
      </c>
      <c r="T11" s="412"/>
      <c r="U11" s="400"/>
      <c r="V11" s="400"/>
      <c r="W11" s="413"/>
    </row>
    <row r="12" spans="1:23" ht="12.95" customHeight="1">
      <c r="A12" s="418" t="str">
        <f>'6.1'!A14</f>
        <v>červen</v>
      </c>
      <c r="B12" s="419">
        <v>3904.1354891306464</v>
      </c>
      <c r="C12" s="420">
        <v>2955.0008302643373</v>
      </c>
      <c r="D12" s="421">
        <v>949.13465886630911</v>
      </c>
      <c r="E12" s="422">
        <v>10.552137</v>
      </c>
      <c r="F12" s="420">
        <v>562.24011800000005</v>
      </c>
      <c r="G12" s="421">
        <v>-551.68798100000004</v>
      </c>
      <c r="H12" s="423">
        <v>9.7456649999999971</v>
      </c>
      <c r="I12" s="423">
        <v>-3.706592916264257</v>
      </c>
      <c r="J12" s="424">
        <v>403.48574995004481</v>
      </c>
      <c r="K12" s="419">
        <v>41720.358113527996</v>
      </c>
      <c r="L12" s="420">
        <v>31577.241202105499</v>
      </c>
      <c r="M12" s="421">
        <v>10143.116911422498</v>
      </c>
      <c r="N12" s="422">
        <v>112.762181</v>
      </c>
      <c r="O12" s="420">
        <v>6022.9723235229985</v>
      </c>
      <c r="P12" s="421">
        <v>-5910.2101425229985</v>
      </c>
      <c r="Q12" s="423">
        <v>106.56059374049995</v>
      </c>
      <c r="R12" s="423">
        <v>-17.983599478018469</v>
      </c>
      <c r="S12" s="423">
        <v>4321.4837631619803</v>
      </c>
      <c r="T12" s="412"/>
      <c r="U12" s="400"/>
      <c r="V12" s="400"/>
      <c r="W12" s="413"/>
    </row>
    <row r="13" spans="1:23" ht="12.95" customHeight="1">
      <c r="A13" s="406" t="str">
        <f>'6.1'!A15</f>
        <v>červenec</v>
      </c>
      <c r="B13" s="407">
        <v>2990.4408161372962</v>
      </c>
      <c r="C13" s="409">
        <v>2299.2675743559107</v>
      </c>
      <c r="D13" s="408">
        <v>691.17324178138551</v>
      </c>
      <c r="E13" s="409">
        <v>0.91081899999999993</v>
      </c>
      <c r="F13" s="409">
        <v>284.61957000000001</v>
      </c>
      <c r="G13" s="408">
        <v>-283.70875100000001</v>
      </c>
      <c r="H13" s="410">
        <v>10.602295999999999</v>
      </c>
      <c r="I13" s="410">
        <v>-3.8798526205734234</v>
      </c>
      <c r="J13" s="411">
        <v>414.1869341608122</v>
      </c>
      <c r="K13" s="407">
        <v>31972.624519282999</v>
      </c>
      <c r="L13" s="409">
        <v>24590.500328184404</v>
      </c>
      <c r="M13" s="408">
        <v>7382.1241910985955</v>
      </c>
      <c r="N13" s="409">
        <v>9.7420400000000011</v>
      </c>
      <c r="O13" s="409">
        <v>3047.58658367</v>
      </c>
      <c r="P13" s="408">
        <v>-3037.8445436699999</v>
      </c>
      <c r="Q13" s="410">
        <v>114.54188265800005</v>
      </c>
      <c r="R13" s="410">
        <v>-24.294665378583595</v>
      </c>
      <c r="S13" s="410">
        <v>4434.5268647080129</v>
      </c>
      <c r="T13" s="412"/>
      <c r="U13" s="400"/>
      <c r="V13" s="400"/>
      <c r="W13" s="413"/>
    </row>
    <row r="14" spans="1:23" ht="12.95" customHeight="1">
      <c r="A14" s="414" t="str">
        <f>'6.1'!A16</f>
        <v>srpen</v>
      </c>
      <c r="B14" s="407">
        <v>4499.5923678752533</v>
      </c>
      <c r="C14" s="409">
        <v>3851.9928927749197</v>
      </c>
      <c r="D14" s="415">
        <v>647.59947510033362</v>
      </c>
      <c r="E14" s="409">
        <v>0</v>
      </c>
      <c r="F14" s="409">
        <v>261.04993000000002</v>
      </c>
      <c r="G14" s="415">
        <v>-261.04993000000002</v>
      </c>
      <c r="H14" s="416">
        <v>9.8496430000000004</v>
      </c>
      <c r="I14" s="416">
        <v>4.7650350960532668</v>
      </c>
      <c r="J14" s="417">
        <v>401.16422319638752</v>
      </c>
      <c r="K14" s="407">
        <v>48114.970850163998</v>
      </c>
      <c r="L14" s="409">
        <v>41197.389790213099</v>
      </c>
      <c r="M14" s="415">
        <v>6917.5810599508986</v>
      </c>
      <c r="N14" s="409">
        <v>0</v>
      </c>
      <c r="O14" s="409">
        <v>2801.9070161649997</v>
      </c>
      <c r="P14" s="415">
        <v>-2801.9070161649997</v>
      </c>
      <c r="Q14" s="416">
        <v>107.21612232439999</v>
      </c>
      <c r="R14" s="416">
        <v>79.394194965715513</v>
      </c>
      <c r="S14" s="416">
        <v>4302.284361076011</v>
      </c>
      <c r="T14" s="412"/>
      <c r="U14" s="400"/>
      <c r="V14" s="400"/>
      <c r="W14" s="413"/>
    </row>
    <row r="15" spans="1:23" ht="12.95" customHeight="1">
      <c r="A15" s="418" t="str">
        <f>'6.1'!A17</f>
        <v>září</v>
      </c>
      <c r="B15" s="419">
        <v>4316.3830198306723</v>
      </c>
      <c r="C15" s="420">
        <v>3826.4027097111166</v>
      </c>
      <c r="D15" s="421">
        <v>489.98031011955572</v>
      </c>
      <c r="E15" s="422">
        <v>1.5006429999999999</v>
      </c>
      <c r="F15" s="420">
        <v>82.679505000000006</v>
      </c>
      <c r="G15" s="421">
        <v>-81.178862000000009</v>
      </c>
      <c r="H15" s="423">
        <v>9.5795570000000012</v>
      </c>
      <c r="I15" s="423">
        <v>-2.2635532274935977</v>
      </c>
      <c r="J15" s="424">
        <v>416.11745189206169</v>
      </c>
      <c r="K15" s="419">
        <v>46159.312770734003</v>
      </c>
      <c r="L15" s="420">
        <v>40927.809677844605</v>
      </c>
      <c r="M15" s="421">
        <v>5231.5030928893975</v>
      </c>
      <c r="N15" s="422">
        <v>16.043237000000001</v>
      </c>
      <c r="O15" s="420">
        <v>888.07442321299993</v>
      </c>
      <c r="P15" s="421">
        <v>-872.03118621299996</v>
      </c>
      <c r="Q15" s="423">
        <v>104.05335078600004</v>
      </c>
      <c r="R15" s="423">
        <v>0.19251029099710285</v>
      </c>
      <c r="S15" s="423">
        <v>4463.7177677533964</v>
      </c>
      <c r="T15" s="412"/>
      <c r="U15" s="400"/>
      <c r="V15" s="400"/>
      <c r="W15" s="413"/>
    </row>
    <row r="16" spans="1:23" ht="12.95" customHeight="1">
      <c r="A16" s="406" t="str">
        <f>'6.1'!A18</f>
        <v>říjen</v>
      </c>
      <c r="B16" s="407">
        <v>3400.4529399510552</v>
      </c>
      <c r="C16" s="409">
        <v>2739.7848348789021</v>
      </c>
      <c r="D16" s="408">
        <v>660.66810507215314</v>
      </c>
      <c r="E16" s="409">
        <v>82.191000999999986</v>
      </c>
      <c r="F16" s="409">
        <v>13.175278200000001</v>
      </c>
      <c r="G16" s="408">
        <v>69.015722799999992</v>
      </c>
      <c r="H16" s="410">
        <v>9.3167170000000006</v>
      </c>
      <c r="I16" s="410">
        <v>-7.6283653620654954</v>
      </c>
      <c r="J16" s="411">
        <v>731.37217951008756</v>
      </c>
      <c r="K16" s="407">
        <v>36302.620737257006</v>
      </c>
      <c r="L16" s="409">
        <v>29260.2549084243</v>
      </c>
      <c r="M16" s="408">
        <v>7042.365828832706</v>
      </c>
      <c r="N16" s="409">
        <v>880.02594099999999</v>
      </c>
      <c r="O16" s="409">
        <v>140.91913252779997</v>
      </c>
      <c r="P16" s="408">
        <v>739.10680847219999</v>
      </c>
      <c r="Q16" s="410">
        <v>101.3155240431</v>
      </c>
      <c r="R16" s="410">
        <v>-61.832271396076308</v>
      </c>
      <c r="S16" s="410">
        <v>7820.9558899519279</v>
      </c>
      <c r="T16" s="412"/>
      <c r="U16" s="400"/>
      <c r="V16" s="400"/>
      <c r="W16" s="413"/>
    </row>
    <row r="17" spans="1:23" ht="12.95" customHeight="1">
      <c r="A17" s="414" t="str">
        <f>'6.1'!A19</f>
        <v>listopad</v>
      </c>
      <c r="B17" s="407">
        <v>3129.6623516173377</v>
      </c>
      <c r="C17" s="409">
        <v>2541.2982912964535</v>
      </c>
      <c r="D17" s="415">
        <v>588.36406032088416</v>
      </c>
      <c r="E17" s="409">
        <v>419.97830699999997</v>
      </c>
      <c r="F17" s="409">
        <v>0.34289700000000001</v>
      </c>
      <c r="G17" s="415">
        <v>419.63540999999998</v>
      </c>
      <c r="H17" s="416">
        <v>10.542486000000004</v>
      </c>
      <c r="I17" s="416">
        <v>-12.934849972917116</v>
      </c>
      <c r="J17" s="417">
        <v>1005.6071063479669</v>
      </c>
      <c r="K17" s="407">
        <v>33395.960899846003</v>
      </c>
      <c r="L17" s="409">
        <v>27130.495166837602</v>
      </c>
      <c r="M17" s="415">
        <v>6265.465733008401</v>
      </c>
      <c r="N17" s="409">
        <v>4497.1092609999996</v>
      </c>
      <c r="O17" s="409">
        <v>3.669503782</v>
      </c>
      <c r="P17" s="415">
        <v>4493.4397572179996</v>
      </c>
      <c r="Q17" s="416">
        <v>114.1374264801</v>
      </c>
      <c r="R17" s="416">
        <v>-128.23087895955518</v>
      </c>
      <c r="S17" s="416">
        <v>10744.812037746944</v>
      </c>
      <c r="T17" s="412"/>
      <c r="U17" s="400"/>
      <c r="V17" s="400"/>
      <c r="W17" s="413"/>
    </row>
    <row r="18" spans="1:23" ht="12.95" customHeight="1">
      <c r="A18" s="418" t="str">
        <f>'6.1'!A20</f>
        <v>prosinec</v>
      </c>
      <c r="B18" s="419">
        <v>3182.2538477147668</v>
      </c>
      <c r="C18" s="420">
        <v>2641.367869947258</v>
      </c>
      <c r="D18" s="421">
        <v>540.88597776750885</v>
      </c>
      <c r="E18" s="422">
        <v>633.94958200000008</v>
      </c>
      <c r="F18" s="420">
        <v>18.221858000000001</v>
      </c>
      <c r="G18" s="421">
        <v>615.72772400000008</v>
      </c>
      <c r="H18" s="423">
        <v>10.561648999999997</v>
      </c>
      <c r="I18" s="423">
        <v>-23.622926282865926</v>
      </c>
      <c r="J18" s="424">
        <v>1143.5524244846429</v>
      </c>
      <c r="K18" s="419">
        <v>33949.490576876</v>
      </c>
      <c r="L18" s="420">
        <v>28186.615127402394</v>
      </c>
      <c r="M18" s="421">
        <v>5762.8754494736058</v>
      </c>
      <c r="N18" s="422">
        <v>6785.9822130000002</v>
      </c>
      <c r="O18" s="420">
        <v>194.99562240399999</v>
      </c>
      <c r="P18" s="421">
        <v>6590.9865905960005</v>
      </c>
      <c r="Q18" s="423">
        <v>114.5513370562</v>
      </c>
      <c r="R18" s="423">
        <v>-245.37918340735322</v>
      </c>
      <c r="S18" s="423">
        <v>12223.034193718449</v>
      </c>
      <c r="T18" s="412"/>
      <c r="U18" s="400"/>
      <c r="V18" s="400"/>
      <c r="W18" s="413"/>
    </row>
    <row r="19" spans="1:23" ht="12.95" customHeight="1">
      <c r="A19" s="406" t="str">
        <f>'6.1'!A21</f>
        <v>I. čtvrtletí</v>
      </c>
      <c r="B19" s="407">
        <f>SUM(B7:B9)</f>
        <v>11264.964377432454</v>
      </c>
      <c r="C19" s="407">
        <f>SUM(C7:C9)</f>
        <v>10010.507827776233</v>
      </c>
      <c r="D19" s="425">
        <f t="shared" ref="D19:J19" si="0">SUM(D7:D9)</f>
        <v>1254.4565496562191</v>
      </c>
      <c r="E19" s="407">
        <f t="shared" si="0"/>
        <v>1838.6372210000002</v>
      </c>
      <c r="F19" s="407">
        <f t="shared" si="0"/>
        <v>25.408562</v>
      </c>
      <c r="G19" s="425">
        <f t="shared" si="0"/>
        <v>1813.2286590000001</v>
      </c>
      <c r="H19" s="426">
        <f t="shared" si="0"/>
        <v>32.107574</v>
      </c>
      <c r="I19" s="426">
        <f t="shared" si="0"/>
        <v>11.617399910678387</v>
      </c>
      <c r="J19" s="427">
        <f t="shared" si="0"/>
        <v>3111.4101825668981</v>
      </c>
      <c r="K19" s="407">
        <f>SUM(K7:K9)</f>
        <v>120180.98197618901</v>
      </c>
      <c r="L19" s="407">
        <f t="shared" ref="L19:S19" si="1">SUM(L7:L9)</f>
        <v>106862.306502099</v>
      </c>
      <c r="M19" s="425">
        <f t="shared" si="1"/>
        <v>13318.675474090011</v>
      </c>
      <c r="N19" s="407">
        <f t="shared" si="1"/>
        <v>19604.082444</v>
      </c>
      <c r="O19" s="407">
        <f t="shared" si="1"/>
        <v>270.73509066099996</v>
      </c>
      <c r="P19" s="425">
        <f t="shared" si="1"/>
        <v>19333.347353338999</v>
      </c>
      <c r="Q19" s="426">
        <f t="shared" si="1"/>
        <v>348.54045612578909</v>
      </c>
      <c r="R19" s="426">
        <f t="shared" si="1"/>
        <v>184.64166343881189</v>
      </c>
      <c r="S19" s="426">
        <f t="shared" si="1"/>
        <v>33185.204946993603</v>
      </c>
      <c r="U19" s="400"/>
      <c r="V19" s="400"/>
    </row>
    <row r="20" spans="1:23" ht="12.95" customHeight="1">
      <c r="A20" s="414" t="str">
        <f>'6.1'!A22</f>
        <v>II. čtvrtletí</v>
      </c>
      <c r="B20" s="407">
        <f>SUM(B10:B12)</f>
        <v>10697.821027751521</v>
      </c>
      <c r="C20" s="407">
        <f>SUM(C10:C12)</f>
        <v>7980.9813693445003</v>
      </c>
      <c r="D20" s="428">
        <f t="shared" ref="D20:J20" si="2">SUM(D10:D12)</f>
        <v>2716.8396584070215</v>
      </c>
      <c r="E20" s="407">
        <f t="shared" si="2"/>
        <v>62.711040999999994</v>
      </c>
      <c r="F20" s="407">
        <f t="shared" si="2"/>
        <v>1333.4507437000002</v>
      </c>
      <c r="G20" s="428">
        <f t="shared" si="2"/>
        <v>-1270.7397027000002</v>
      </c>
      <c r="H20" s="429">
        <f t="shared" si="2"/>
        <v>30.177572999999995</v>
      </c>
      <c r="I20" s="429">
        <f t="shared" si="2"/>
        <v>-5.4688576447985255</v>
      </c>
      <c r="J20" s="430">
        <f t="shared" si="2"/>
        <v>1470.8086710622229</v>
      </c>
      <c r="K20" s="407">
        <f>SUM(K10:K12)</f>
        <v>114207.63699982699</v>
      </c>
      <c r="L20" s="407">
        <f t="shared" ref="L20:S20" si="3">SUM(L10:L12)</f>
        <v>85232.831398670096</v>
      </c>
      <c r="M20" s="428">
        <f t="shared" si="3"/>
        <v>28974.805601156895</v>
      </c>
      <c r="N20" s="407">
        <f t="shared" si="3"/>
        <v>669.12799799999993</v>
      </c>
      <c r="O20" s="407">
        <f t="shared" si="3"/>
        <v>14257.614758789397</v>
      </c>
      <c r="P20" s="428">
        <f t="shared" si="3"/>
        <v>-13588.486760789398</v>
      </c>
      <c r="Q20" s="429">
        <f t="shared" si="3"/>
        <v>329.10431907009996</v>
      </c>
      <c r="R20" s="429">
        <f t="shared" si="3"/>
        <v>4.4721306273946553</v>
      </c>
      <c r="S20" s="429">
        <f t="shared" si="3"/>
        <v>15719.895290064989</v>
      </c>
      <c r="U20" s="400"/>
      <c r="V20" s="400"/>
    </row>
    <row r="21" spans="1:23" ht="12.95" customHeight="1">
      <c r="A21" s="414" t="str">
        <f>'6.1'!A23</f>
        <v>III. čtvrtletí</v>
      </c>
      <c r="B21" s="407">
        <f>SUM(B13:B15)</f>
        <v>11806.416203843222</v>
      </c>
      <c r="C21" s="407">
        <f>SUM(C13:C15)</f>
        <v>9977.6631768419466</v>
      </c>
      <c r="D21" s="428">
        <f t="shared" ref="D21:J21" si="4">SUM(D13:D15)</f>
        <v>1828.7530270012749</v>
      </c>
      <c r="E21" s="407">
        <f t="shared" si="4"/>
        <v>2.4114619999999998</v>
      </c>
      <c r="F21" s="407">
        <f t="shared" si="4"/>
        <v>628.34900500000003</v>
      </c>
      <c r="G21" s="428">
        <f t="shared" si="4"/>
        <v>-625.93754300000001</v>
      </c>
      <c r="H21" s="429">
        <f t="shared" si="4"/>
        <v>30.031496000000001</v>
      </c>
      <c r="I21" s="429">
        <f t="shared" si="4"/>
        <v>-1.3783707520137543</v>
      </c>
      <c r="J21" s="430">
        <f t="shared" si="4"/>
        <v>1231.4686092492616</v>
      </c>
      <c r="K21" s="407">
        <f>SUM(K13:K15)</f>
        <v>126246.908140181</v>
      </c>
      <c r="L21" s="407">
        <f t="shared" ref="L21:S21" si="5">SUM(L13:L15)</f>
        <v>106715.69979624212</v>
      </c>
      <c r="M21" s="428">
        <f t="shared" si="5"/>
        <v>19531.208343938892</v>
      </c>
      <c r="N21" s="407">
        <f t="shared" si="5"/>
        <v>25.785277000000001</v>
      </c>
      <c r="O21" s="407">
        <f t="shared" si="5"/>
        <v>6737.5680230479993</v>
      </c>
      <c r="P21" s="428">
        <f t="shared" si="5"/>
        <v>-6711.7827460480003</v>
      </c>
      <c r="Q21" s="429">
        <f t="shared" si="5"/>
        <v>325.81135576840006</v>
      </c>
      <c r="R21" s="429">
        <f t="shared" si="5"/>
        <v>55.292039878129025</v>
      </c>
      <c r="S21" s="429">
        <f t="shared" si="5"/>
        <v>13200.52899353742</v>
      </c>
      <c r="U21" s="400"/>
      <c r="V21" s="400"/>
    </row>
    <row r="22" spans="1:23" ht="12.95" customHeight="1">
      <c r="A22" s="418" t="str">
        <f>'6.1'!A24</f>
        <v>IV. čtvrtletí</v>
      </c>
      <c r="B22" s="419">
        <f>SUM(B16:B18)</f>
        <v>9712.3691392831588</v>
      </c>
      <c r="C22" s="419">
        <f>SUM(C16:C18)</f>
        <v>7922.450996122614</v>
      </c>
      <c r="D22" s="431">
        <f t="shared" ref="D22:J22" si="6">SUM(D16:D18)</f>
        <v>1789.9181431605462</v>
      </c>
      <c r="E22" s="432">
        <f t="shared" si="6"/>
        <v>1136.11889</v>
      </c>
      <c r="F22" s="419">
        <f t="shared" si="6"/>
        <v>31.740033200000003</v>
      </c>
      <c r="G22" s="431">
        <f t="shared" si="6"/>
        <v>1104.3788568</v>
      </c>
      <c r="H22" s="433">
        <f t="shared" si="6"/>
        <v>30.420852000000004</v>
      </c>
      <c r="I22" s="433">
        <f t="shared" si="6"/>
        <v>-44.186141617848534</v>
      </c>
      <c r="J22" s="434">
        <f t="shared" si="6"/>
        <v>2880.5317103426974</v>
      </c>
      <c r="K22" s="419">
        <f>SUM(K16:K18)</f>
        <v>103648.072213979</v>
      </c>
      <c r="L22" s="419">
        <f t="shared" ref="L22:S22" si="7">SUM(L16:L18)</f>
        <v>84577.365202664296</v>
      </c>
      <c r="M22" s="431">
        <f t="shared" si="7"/>
        <v>19070.707011314713</v>
      </c>
      <c r="N22" s="432">
        <f t="shared" si="7"/>
        <v>12163.117415000001</v>
      </c>
      <c r="O22" s="419">
        <f t="shared" si="7"/>
        <v>339.58425871379995</v>
      </c>
      <c r="P22" s="431">
        <f t="shared" si="7"/>
        <v>11823.533156286201</v>
      </c>
      <c r="Q22" s="433">
        <f t="shared" si="7"/>
        <v>330.0042875794</v>
      </c>
      <c r="R22" s="433">
        <f t="shared" si="7"/>
        <v>-435.44233376298473</v>
      </c>
      <c r="S22" s="433">
        <f t="shared" si="7"/>
        <v>30788.80212141732</v>
      </c>
      <c r="U22" s="400"/>
      <c r="V22" s="400"/>
    </row>
    <row r="23" spans="1:23" ht="12.95" customHeight="1">
      <c r="A23" s="406" t="str">
        <f>'6.1'!A25</f>
        <v>I. pololetí</v>
      </c>
      <c r="B23" s="407">
        <f>SUM(B7:B12)</f>
        <v>21962.785405183979</v>
      </c>
      <c r="C23" s="407">
        <f>SUM(C7:C12)</f>
        <v>17991.489197120733</v>
      </c>
      <c r="D23" s="425">
        <f t="shared" ref="D23:J23" si="8">SUM(D7:D12)</f>
        <v>3971.2962080632406</v>
      </c>
      <c r="E23" s="407">
        <f t="shared" si="8"/>
        <v>1901.3482620000002</v>
      </c>
      <c r="F23" s="407">
        <f t="shared" si="8"/>
        <v>1358.8593057</v>
      </c>
      <c r="G23" s="425">
        <f t="shared" si="8"/>
        <v>542.48895630000015</v>
      </c>
      <c r="H23" s="426">
        <f t="shared" si="8"/>
        <v>62.285147000000002</v>
      </c>
      <c r="I23" s="426">
        <f t="shared" si="8"/>
        <v>6.1485422658798621</v>
      </c>
      <c r="J23" s="427">
        <f t="shared" si="8"/>
        <v>4582.2188536291214</v>
      </c>
      <c r="K23" s="407">
        <f>SUM(K7:K12)</f>
        <v>234388.61897601601</v>
      </c>
      <c r="L23" s="407">
        <f t="shared" ref="L23:S23" si="9">SUM(L7:L12)</f>
        <v>192095.1379007691</v>
      </c>
      <c r="M23" s="425">
        <f t="shared" si="9"/>
        <v>42293.481075246906</v>
      </c>
      <c r="N23" s="407">
        <f t="shared" si="9"/>
        <v>20273.210442</v>
      </c>
      <c r="O23" s="407">
        <f t="shared" si="9"/>
        <v>14528.349849450398</v>
      </c>
      <c r="P23" s="425">
        <f t="shared" si="9"/>
        <v>5744.8605925496022</v>
      </c>
      <c r="Q23" s="426">
        <f t="shared" si="9"/>
        <v>677.644775195889</v>
      </c>
      <c r="R23" s="426">
        <f t="shared" si="9"/>
        <v>189.11379406620654</v>
      </c>
      <c r="S23" s="426">
        <f t="shared" si="9"/>
        <v>48905.100237058592</v>
      </c>
      <c r="U23" s="400"/>
      <c r="V23" s="400"/>
    </row>
    <row r="24" spans="1:23" ht="12.95" customHeight="1">
      <c r="A24" s="418" t="str">
        <f>'6.1'!A26</f>
        <v>II. pololetí</v>
      </c>
      <c r="B24" s="419">
        <f>SUM(B13:B18)</f>
        <v>21518.785343126383</v>
      </c>
      <c r="C24" s="419">
        <f>SUM(C13:C18)</f>
        <v>17900.114172964561</v>
      </c>
      <c r="D24" s="431">
        <f t="shared" ref="D24:J24" si="10">SUM(D13:D18)</f>
        <v>3618.671170161821</v>
      </c>
      <c r="E24" s="432">
        <f t="shared" si="10"/>
        <v>1138.530352</v>
      </c>
      <c r="F24" s="419">
        <f t="shared" si="10"/>
        <v>660.0890382</v>
      </c>
      <c r="G24" s="431">
        <f t="shared" si="10"/>
        <v>478.4413138000001</v>
      </c>
      <c r="H24" s="433">
        <f t="shared" si="10"/>
        <v>60.452348000000001</v>
      </c>
      <c r="I24" s="433">
        <f t="shared" si="10"/>
        <v>-45.564512369862292</v>
      </c>
      <c r="J24" s="434">
        <f t="shared" si="10"/>
        <v>4112.0003195919589</v>
      </c>
      <c r="K24" s="419">
        <f>SUM(K13:K18)</f>
        <v>229894.98035415998</v>
      </c>
      <c r="L24" s="419">
        <f t="shared" ref="L24:S24" si="11">SUM(L13:L18)</f>
        <v>191293.06499890643</v>
      </c>
      <c r="M24" s="431">
        <f t="shared" si="11"/>
        <v>38601.915355253601</v>
      </c>
      <c r="N24" s="432">
        <f t="shared" si="11"/>
        <v>12188.902692</v>
      </c>
      <c r="O24" s="419">
        <f t="shared" si="11"/>
        <v>7077.1522817617988</v>
      </c>
      <c r="P24" s="431">
        <f t="shared" si="11"/>
        <v>5111.7504102381999</v>
      </c>
      <c r="Q24" s="433">
        <f t="shared" si="11"/>
        <v>655.81564334780001</v>
      </c>
      <c r="R24" s="433">
        <f t="shared" si="11"/>
        <v>-380.15029388485573</v>
      </c>
      <c r="S24" s="433">
        <f t="shared" si="11"/>
        <v>43989.331114954744</v>
      </c>
      <c r="U24" s="400"/>
      <c r="V24" s="400"/>
    </row>
    <row r="25" spans="1:23" ht="12.95" customHeight="1">
      <c r="A25" s="45" t="str">
        <f>'6.1'!A27</f>
        <v>rok</v>
      </c>
      <c r="B25" s="37">
        <f>SUM(B7:B18)</f>
        <v>43481.570748310362</v>
      </c>
      <c r="C25" s="37">
        <f>SUM(C7:C18)</f>
        <v>35891.603370085293</v>
      </c>
      <c r="D25" s="38">
        <f t="shared" ref="D25:J25" si="12">SUM(D7:D18)</f>
        <v>7589.967378225062</v>
      </c>
      <c r="E25" s="39">
        <f t="shared" si="12"/>
        <v>3039.8786140000002</v>
      </c>
      <c r="F25" s="37">
        <f t="shared" si="12"/>
        <v>2018.9483439000005</v>
      </c>
      <c r="G25" s="38">
        <f t="shared" si="12"/>
        <v>1020.9302701000001</v>
      </c>
      <c r="H25" s="41">
        <f t="shared" si="12"/>
        <v>122.73749500000001</v>
      </c>
      <c r="I25" s="41">
        <f t="shared" si="12"/>
        <v>-39.415970103982431</v>
      </c>
      <c r="J25" s="40">
        <f t="shared" si="12"/>
        <v>8694.2191732210813</v>
      </c>
      <c r="K25" s="37">
        <f>SUM(K7:K18)</f>
        <v>464283.59933017602</v>
      </c>
      <c r="L25" s="37">
        <f t="shared" ref="L25:S25" si="13">SUM(L7:L18)</f>
        <v>383388.20289967547</v>
      </c>
      <c r="M25" s="38">
        <f t="shared" si="13"/>
        <v>80895.396430500507</v>
      </c>
      <c r="N25" s="39">
        <f t="shared" si="13"/>
        <v>32462.113134000003</v>
      </c>
      <c r="O25" s="37">
        <f t="shared" si="13"/>
        <v>21605.502131212197</v>
      </c>
      <c r="P25" s="38">
        <f t="shared" si="13"/>
        <v>10856.611002787802</v>
      </c>
      <c r="Q25" s="41">
        <f t="shared" si="13"/>
        <v>1333.460418543689</v>
      </c>
      <c r="R25" s="41">
        <f t="shared" si="13"/>
        <v>-191.03649981864916</v>
      </c>
      <c r="S25" s="41">
        <f t="shared" si="13"/>
        <v>92894.431352013344</v>
      </c>
      <c r="U25" s="405"/>
      <c r="V25" s="400"/>
    </row>
    <row r="26" spans="1:23" ht="12" customHeight="1">
      <c r="U26" s="400"/>
      <c r="V26" s="400"/>
    </row>
    <row r="27" spans="1:23" ht="12" customHeight="1">
      <c r="E27" s="400"/>
      <c r="F27" s="400"/>
      <c r="G27" s="400"/>
      <c r="L27" s="400"/>
      <c r="M27" s="400"/>
      <c r="N27" s="400"/>
    </row>
    <row r="28" spans="1:23" ht="12" customHeight="1">
      <c r="E28" s="400"/>
      <c r="F28" s="400"/>
      <c r="G28" s="400"/>
      <c r="J28" s="400"/>
      <c r="L28" s="400"/>
      <c r="M28" s="400"/>
      <c r="N28" s="400"/>
      <c r="Q28" s="401"/>
    </row>
    <row r="29" spans="1:23" ht="12" customHeight="1">
      <c r="B29" s="399" t="str">
        <f>B6</f>
        <v>do ČR</v>
      </c>
      <c r="C29" s="399" t="str">
        <f>E6</f>
        <v>ze ZP</v>
      </c>
      <c r="D29" s="399" t="str">
        <f>H5</f>
        <v>Výroba plynu
 v ČR
(celkem 
včetně VS)</v>
      </c>
      <c r="E29" s="400"/>
      <c r="F29" s="400"/>
      <c r="G29" s="400"/>
      <c r="H29" s="401"/>
      <c r="I29" s="401"/>
      <c r="J29" s="401"/>
      <c r="K29" s="401"/>
      <c r="L29" s="401"/>
      <c r="M29" s="401"/>
      <c r="N29" s="401"/>
      <c r="O29" s="401"/>
      <c r="P29" s="401"/>
      <c r="Q29" s="401"/>
    </row>
    <row r="30" spans="1:23" ht="12" customHeight="1">
      <c r="B30" s="400">
        <f>B25</f>
        <v>43481.570748310362</v>
      </c>
      <c r="C30" s="400">
        <f>E25</f>
        <v>3039.8786140000002</v>
      </c>
      <c r="D30" s="400">
        <f>H25</f>
        <v>122.73749500000001</v>
      </c>
      <c r="E30" s="400"/>
      <c r="F30" s="400"/>
      <c r="G30" s="400"/>
      <c r="H30" s="401"/>
      <c r="I30" s="401"/>
      <c r="J30" s="401"/>
      <c r="K30" s="401"/>
      <c r="L30" s="401"/>
      <c r="M30" s="401"/>
      <c r="N30" s="401"/>
      <c r="O30" s="401"/>
      <c r="P30" s="401"/>
      <c r="Q30" s="1592"/>
      <c r="S30" s="402"/>
    </row>
    <row r="31" spans="1:23" ht="12" customHeight="1">
      <c r="B31" s="400">
        <f>C25*-1</f>
        <v>-35891.603370085293</v>
      </c>
      <c r="C31" s="400">
        <f>F25*-1</f>
        <v>-2018.9483439000005</v>
      </c>
      <c r="D31" s="400">
        <f>J25*-1</f>
        <v>-8694.2191732210813</v>
      </c>
      <c r="H31" s="401"/>
      <c r="I31" s="401"/>
      <c r="J31" s="401"/>
      <c r="N31" s="401"/>
      <c r="O31" s="401"/>
      <c r="P31" s="401"/>
      <c r="Q31" s="1592"/>
      <c r="S31" s="402"/>
    </row>
    <row r="32" spans="1:23" ht="12" customHeight="1">
      <c r="E32" s="400"/>
      <c r="H32" s="401"/>
      <c r="I32" s="401"/>
      <c r="J32" s="401"/>
      <c r="K32" s="401"/>
      <c r="L32" s="401"/>
      <c r="M32" s="401"/>
      <c r="N32" s="401"/>
      <c r="O32" s="401"/>
      <c r="P32" s="401"/>
      <c r="Q32" s="1592"/>
      <c r="S32" s="402"/>
    </row>
    <row r="33" spans="5:19" ht="12" customHeight="1">
      <c r="E33" s="400"/>
      <c r="F33" s="400"/>
      <c r="G33" s="400"/>
      <c r="H33" s="400"/>
      <c r="I33" s="400"/>
      <c r="J33" s="400"/>
      <c r="K33" s="400"/>
      <c r="L33" s="400"/>
      <c r="M33" s="400"/>
      <c r="N33" s="400"/>
      <c r="O33" s="400"/>
      <c r="P33" s="400"/>
      <c r="Q33" s="1592"/>
      <c r="S33" s="402"/>
    </row>
    <row r="34" spans="5:19" ht="12" customHeight="1">
      <c r="H34" s="401"/>
      <c r="I34" s="401"/>
      <c r="J34" s="401"/>
      <c r="K34" s="401"/>
      <c r="L34" s="401"/>
      <c r="M34" s="401"/>
      <c r="N34" s="401"/>
      <c r="O34" s="401"/>
      <c r="P34" s="401"/>
      <c r="Q34" s="1592"/>
      <c r="S34" s="402"/>
    </row>
    <row r="35" spans="5:19" ht="12" customHeight="1">
      <c r="H35" s="401"/>
      <c r="I35" s="401"/>
      <c r="J35" s="401"/>
      <c r="K35" s="401"/>
      <c r="L35" s="401"/>
      <c r="M35" s="401"/>
      <c r="N35" s="401"/>
      <c r="O35" s="401"/>
      <c r="P35" s="401"/>
      <c r="Q35" s="1592"/>
      <c r="S35" s="402"/>
    </row>
    <row r="36" spans="5:19">
      <c r="H36" s="401"/>
      <c r="I36" s="401"/>
      <c r="J36" s="401"/>
      <c r="K36" s="401"/>
      <c r="L36" s="401"/>
      <c r="M36" s="401"/>
      <c r="N36" s="401"/>
      <c r="O36" s="401"/>
      <c r="P36" s="401"/>
      <c r="Q36" s="401"/>
    </row>
    <row r="37" spans="5:19">
      <c r="H37" s="401"/>
      <c r="I37" s="401"/>
      <c r="J37" s="401"/>
      <c r="K37" s="401"/>
      <c r="L37" s="401"/>
      <c r="M37" s="401"/>
      <c r="N37" s="401"/>
      <c r="O37" s="401"/>
      <c r="P37" s="401"/>
      <c r="Q37" s="401"/>
    </row>
    <row r="38" spans="5:19">
      <c r="H38" s="401"/>
      <c r="I38" s="401"/>
      <c r="J38" s="401"/>
      <c r="K38" s="401"/>
      <c r="L38" s="401"/>
      <c r="M38" s="401"/>
      <c r="N38" s="401"/>
      <c r="O38" s="401"/>
      <c r="P38" s="401"/>
      <c r="Q38" s="401"/>
    </row>
    <row r="39" spans="5:19">
      <c r="J39" s="403"/>
    </row>
    <row r="40" spans="5:19">
      <c r="H40" s="404"/>
      <c r="I40" s="404"/>
      <c r="J40" s="404"/>
      <c r="K40" s="404"/>
      <c r="L40" s="404"/>
      <c r="M40" s="404"/>
      <c r="N40" s="404"/>
      <c r="O40" s="404"/>
      <c r="P40" s="404"/>
      <c r="Q40" s="404"/>
      <c r="R40" s="404"/>
      <c r="S40" s="404"/>
    </row>
    <row r="41" spans="5:19">
      <c r="H41" s="404"/>
      <c r="I41" s="404"/>
      <c r="J41" s="404"/>
      <c r="K41" s="404"/>
      <c r="L41" s="404"/>
      <c r="M41" s="404"/>
      <c r="N41" s="404"/>
      <c r="O41" s="404"/>
      <c r="P41" s="404"/>
      <c r="Q41" s="404"/>
      <c r="R41" s="404"/>
      <c r="S41" s="404"/>
    </row>
    <row r="42" spans="5:19">
      <c r="H42" s="404"/>
      <c r="I42" s="404"/>
      <c r="J42" s="404"/>
      <c r="K42" s="404"/>
      <c r="L42" s="404"/>
      <c r="M42" s="404"/>
      <c r="N42" s="404"/>
      <c r="O42" s="404"/>
      <c r="P42" s="404"/>
      <c r="Q42" s="404"/>
      <c r="R42" s="404"/>
      <c r="S42" s="404"/>
    </row>
    <row r="43" spans="5:19">
      <c r="H43" s="404"/>
      <c r="I43" s="404"/>
      <c r="J43" s="404"/>
      <c r="K43" s="404"/>
      <c r="L43" s="404"/>
      <c r="M43" s="404"/>
      <c r="N43" s="404"/>
      <c r="O43" s="404"/>
      <c r="P43" s="404"/>
      <c r="Q43" s="404"/>
      <c r="R43" s="404"/>
      <c r="S43" s="404"/>
    </row>
    <row r="44" spans="5:19">
      <c r="H44" s="404"/>
      <c r="I44" s="404"/>
      <c r="J44" s="404"/>
      <c r="K44" s="404"/>
      <c r="L44" s="404"/>
      <c r="M44" s="404"/>
      <c r="N44" s="404"/>
      <c r="O44" s="404"/>
      <c r="P44" s="404"/>
      <c r="Q44" s="404"/>
      <c r="R44" s="404"/>
      <c r="S44" s="404"/>
    </row>
    <row r="45" spans="5:19">
      <c r="H45" s="404"/>
      <c r="I45" s="404"/>
      <c r="J45" s="404"/>
      <c r="K45" s="404"/>
      <c r="L45" s="404"/>
      <c r="M45" s="404"/>
      <c r="N45" s="404"/>
      <c r="O45" s="404"/>
      <c r="P45" s="404"/>
      <c r="Q45" s="404"/>
      <c r="R45" s="404"/>
      <c r="S45" s="404"/>
    </row>
    <row r="46" spans="5:19">
      <c r="H46" s="404"/>
      <c r="I46" s="404"/>
      <c r="J46" s="404"/>
      <c r="K46" s="404"/>
      <c r="L46" s="404"/>
      <c r="M46" s="404"/>
      <c r="N46" s="404"/>
      <c r="O46" s="404"/>
      <c r="P46" s="404"/>
      <c r="Q46" s="404"/>
      <c r="R46" s="404"/>
      <c r="S46" s="404"/>
    </row>
    <row r="47" spans="5:19">
      <c r="H47" s="404"/>
      <c r="I47" s="404"/>
      <c r="J47" s="404"/>
      <c r="K47" s="404"/>
      <c r="L47" s="404"/>
      <c r="M47" s="404"/>
      <c r="N47" s="404"/>
      <c r="O47" s="404"/>
      <c r="P47" s="404"/>
      <c r="Q47" s="404"/>
      <c r="R47" s="404"/>
      <c r="S47" s="404"/>
    </row>
    <row r="48" spans="5:19">
      <c r="H48" s="404"/>
      <c r="I48" s="404"/>
      <c r="J48" s="404"/>
      <c r="K48" s="404"/>
      <c r="L48" s="404"/>
      <c r="M48" s="404"/>
      <c r="N48" s="404"/>
      <c r="O48" s="404"/>
      <c r="P48" s="404"/>
      <c r="Q48" s="404"/>
      <c r="R48" s="404"/>
      <c r="S48" s="404"/>
    </row>
    <row r="49" spans="8:19">
      <c r="H49" s="404"/>
      <c r="I49" s="404"/>
      <c r="J49" s="404"/>
      <c r="K49" s="404"/>
      <c r="L49" s="404"/>
      <c r="M49" s="404"/>
      <c r="N49" s="404"/>
      <c r="O49" s="404"/>
      <c r="P49" s="404"/>
      <c r="Q49" s="404"/>
      <c r="R49" s="404"/>
      <c r="S49" s="404"/>
    </row>
  </sheetData>
  <mergeCells count="15">
    <mergeCell ref="Q30:Q35"/>
    <mergeCell ref="K5:M5"/>
    <mergeCell ref="N5:P5"/>
    <mergeCell ref="Q5:Q6"/>
    <mergeCell ref="R5:R6"/>
    <mergeCell ref="B4:J4"/>
    <mergeCell ref="K4:S4"/>
    <mergeCell ref="B5:D5"/>
    <mergeCell ref="A3:S3"/>
    <mergeCell ref="A1:S1"/>
    <mergeCell ref="E5:G5"/>
    <mergeCell ref="H5:H6"/>
    <mergeCell ref="I5:I6"/>
    <mergeCell ref="J5:J6"/>
    <mergeCell ref="S5:S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1"/>
  <dimension ref="A1:X39"/>
  <sheetViews>
    <sheetView showGridLines="0" zoomScaleNormal="100" zoomScaleSheetLayoutView="100" workbookViewId="0">
      <selection sqref="A1:S1"/>
    </sheetView>
  </sheetViews>
  <sheetFormatPr defaultRowHeight="12.75"/>
  <cols>
    <col min="1" max="1" width="8.7109375" style="439" customWidth="1"/>
    <col min="2" max="4" width="7.28515625" style="439" customWidth="1"/>
    <col min="5" max="19" width="7.42578125" style="439" customWidth="1"/>
    <col min="20" max="20" width="9.28515625" style="439" bestFit="1" customWidth="1"/>
    <col min="21" max="21" width="11.42578125" style="439" bestFit="1" customWidth="1"/>
    <col min="22" max="260" width="9.140625" style="439"/>
    <col min="261" max="273" width="10.7109375" style="439" customWidth="1"/>
    <col min="274" max="516" width="9.140625" style="439"/>
    <col min="517" max="529" width="10.7109375" style="439" customWidth="1"/>
    <col min="530" max="772" width="9.140625" style="439"/>
    <col min="773" max="785" width="10.7109375" style="439" customWidth="1"/>
    <col min="786" max="1028" width="9.140625" style="439"/>
    <col min="1029" max="1041" width="10.7109375" style="439" customWidth="1"/>
    <col min="1042" max="1284" width="9.140625" style="439"/>
    <col min="1285" max="1297" width="10.7109375" style="439" customWidth="1"/>
    <col min="1298" max="1540" width="9.140625" style="439"/>
    <col min="1541" max="1553" width="10.7109375" style="439" customWidth="1"/>
    <col min="1554" max="1796" width="9.140625" style="439"/>
    <col min="1797" max="1809" width="10.7109375" style="439" customWidth="1"/>
    <col min="1810" max="2052" width="9.140625" style="439"/>
    <col min="2053" max="2065" width="10.7109375" style="439" customWidth="1"/>
    <col min="2066" max="2308" width="9.140625" style="439"/>
    <col min="2309" max="2321" width="10.7109375" style="439" customWidth="1"/>
    <col min="2322" max="2564" width="9.140625" style="439"/>
    <col min="2565" max="2577" width="10.7109375" style="439" customWidth="1"/>
    <col min="2578" max="2820" width="9.140625" style="439"/>
    <col min="2821" max="2833" width="10.7109375" style="439" customWidth="1"/>
    <col min="2834" max="3076" width="9.140625" style="439"/>
    <col min="3077" max="3089" width="10.7109375" style="439" customWidth="1"/>
    <col min="3090" max="3332" width="9.140625" style="439"/>
    <col min="3333" max="3345" width="10.7109375" style="439" customWidth="1"/>
    <col min="3346" max="3588" width="9.140625" style="439"/>
    <col min="3589" max="3601" width="10.7109375" style="439" customWidth="1"/>
    <col min="3602" max="3844" width="9.140625" style="439"/>
    <col min="3845" max="3857" width="10.7109375" style="439" customWidth="1"/>
    <col min="3858" max="4100" width="9.140625" style="439"/>
    <col min="4101" max="4113" width="10.7109375" style="439" customWidth="1"/>
    <col min="4114" max="4356" width="9.140625" style="439"/>
    <col min="4357" max="4369" width="10.7109375" style="439" customWidth="1"/>
    <col min="4370" max="4612" width="9.140625" style="439"/>
    <col min="4613" max="4625" width="10.7109375" style="439" customWidth="1"/>
    <col min="4626" max="4868" width="9.140625" style="439"/>
    <col min="4869" max="4881" width="10.7109375" style="439" customWidth="1"/>
    <col min="4882" max="5124" width="9.140625" style="439"/>
    <col min="5125" max="5137" width="10.7109375" style="439" customWidth="1"/>
    <col min="5138" max="5380" width="9.140625" style="439"/>
    <col min="5381" max="5393" width="10.7109375" style="439" customWidth="1"/>
    <col min="5394" max="5636" width="9.140625" style="439"/>
    <col min="5637" max="5649" width="10.7109375" style="439" customWidth="1"/>
    <col min="5650" max="5892" width="9.140625" style="439"/>
    <col min="5893" max="5905" width="10.7109375" style="439" customWidth="1"/>
    <col min="5906" max="6148" width="9.140625" style="439"/>
    <col min="6149" max="6161" width="10.7109375" style="439" customWidth="1"/>
    <col min="6162" max="6404" width="9.140625" style="439"/>
    <col min="6405" max="6417" width="10.7109375" style="439" customWidth="1"/>
    <col min="6418" max="6660" width="9.140625" style="439"/>
    <col min="6661" max="6673" width="10.7109375" style="439" customWidth="1"/>
    <col min="6674" max="6916" width="9.140625" style="439"/>
    <col min="6917" max="6929" width="10.7109375" style="439" customWidth="1"/>
    <col min="6930" max="7172" width="9.140625" style="439"/>
    <col min="7173" max="7185" width="10.7109375" style="439" customWidth="1"/>
    <col min="7186" max="7428" width="9.140625" style="439"/>
    <col min="7429" max="7441" width="10.7109375" style="439" customWidth="1"/>
    <col min="7442" max="7684" width="9.140625" style="439"/>
    <col min="7685" max="7697" width="10.7109375" style="439" customWidth="1"/>
    <col min="7698" max="7940" width="9.140625" style="439"/>
    <col min="7941" max="7953" width="10.7109375" style="439" customWidth="1"/>
    <col min="7954" max="8196" width="9.140625" style="439"/>
    <col min="8197" max="8209" width="10.7109375" style="439" customWidth="1"/>
    <col min="8210" max="8452" width="9.140625" style="439"/>
    <col min="8453" max="8465" width="10.7109375" style="439" customWidth="1"/>
    <col min="8466" max="8708" width="9.140625" style="439"/>
    <col min="8709" max="8721" width="10.7109375" style="439" customWidth="1"/>
    <col min="8722" max="8964" width="9.140625" style="439"/>
    <col min="8965" max="8977" width="10.7109375" style="439" customWidth="1"/>
    <col min="8978" max="9220" width="9.140625" style="439"/>
    <col min="9221" max="9233" width="10.7109375" style="439" customWidth="1"/>
    <col min="9234" max="9476" width="9.140625" style="439"/>
    <col min="9477" max="9489" width="10.7109375" style="439" customWidth="1"/>
    <col min="9490" max="9732" width="9.140625" style="439"/>
    <col min="9733" max="9745" width="10.7109375" style="439" customWidth="1"/>
    <col min="9746" max="9988" width="9.140625" style="439"/>
    <col min="9989" max="10001" width="10.7109375" style="439" customWidth="1"/>
    <col min="10002" max="10244" width="9.140625" style="439"/>
    <col min="10245" max="10257" width="10.7109375" style="439" customWidth="1"/>
    <col min="10258" max="10500" width="9.140625" style="439"/>
    <col min="10501" max="10513" width="10.7109375" style="439" customWidth="1"/>
    <col min="10514" max="10756" width="9.140625" style="439"/>
    <col min="10757" max="10769" width="10.7109375" style="439" customWidth="1"/>
    <col min="10770" max="11012" width="9.140625" style="439"/>
    <col min="11013" max="11025" width="10.7109375" style="439" customWidth="1"/>
    <col min="11026" max="11268" width="9.140625" style="439"/>
    <col min="11269" max="11281" width="10.7109375" style="439" customWidth="1"/>
    <col min="11282" max="11524" width="9.140625" style="439"/>
    <col min="11525" max="11537" width="10.7109375" style="439" customWidth="1"/>
    <col min="11538" max="11780" width="9.140625" style="439"/>
    <col min="11781" max="11793" width="10.7109375" style="439" customWidth="1"/>
    <col min="11794" max="12036" width="9.140625" style="439"/>
    <col min="12037" max="12049" width="10.7109375" style="439" customWidth="1"/>
    <col min="12050" max="12292" width="9.140625" style="439"/>
    <col min="12293" max="12305" width="10.7109375" style="439" customWidth="1"/>
    <col min="12306" max="12548" width="9.140625" style="439"/>
    <col min="12549" max="12561" width="10.7109375" style="439" customWidth="1"/>
    <col min="12562" max="12804" width="9.140625" style="439"/>
    <col min="12805" max="12817" width="10.7109375" style="439" customWidth="1"/>
    <col min="12818" max="13060" width="9.140625" style="439"/>
    <col min="13061" max="13073" width="10.7109375" style="439" customWidth="1"/>
    <col min="13074" max="13316" width="9.140625" style="439"/>
    <col min="13317" max="13329" width="10.7109375" style="439" customWidth="1"/>
    <col min="13330" max="13572" width="9.140625" style="439"/>
    <col min="13573" max="13585" width="10.7109375" style="439" customWidth="1"/>
    <col min="13586" max="13828" width="9.140625" style="439"/>
    <col min="13829" max="13841" width="10.7109375" style="439" customWidth="1"/>
    <col min="13842" max="14084" width="9.140625" style="439"/>
    <col min="14085" max="14097" width="10.7109375" style="439" customWidth="1"/>
    <col min="14098" max="14340" width="9.140625" style="439"/>
    <col min="14341" max="14353" width="10.7109375" style="439" customWidth="1"/>
    <col min="14354" max="14596" width="9.140625" style="439"/>
    <col min="14597" max="14609" width="10.7109375" style="439" customWidth="1"/>
    <col min="14610" max="14852" width="9.140625" style="439"/>
    <col min="14853" max="14865" width="10.7109375" style="439" customWidth="1"/>
    <col min="14866" max="15108" width="9.140625" style="439"/>
    <col min="15109" max="15121" width="10.7109375" style="439" customWidth="1"/>
    <col min="15122" max="15364" width="9.140625" style="439"/>
    <col min="15365" max="15377" width="10.7109375" style="439" customWidth="1"/>
    <col min="15378" max="15620" width="9.140625" style="439"/>
    <col min="15621" max="15633" width="10.7109375" style="439" customWidth="1"/>
    <col min="15634" max="15876" width="9.140625" style="439"/>
    <col min="15877" max="15889" width="10.7109375" style="439" customWidth="1"/>
    <col min="15890" max="16132" width="9.140625" style="439"/>
    <col min="16133" max="16145" width="10.7109375" style="439" customWidth="1"/>
    <col min="16146" max="16383" width="9.140625" style="439"/>
    <col min="16384" max="16384" width="9.140625" style="439" customWidth="1"/>
  </cols>
  <sheetData>
    <row r="1" spans="1:24" ht="15.95" customHeight="1">
      <c r="A1" s="1590" t="s">
        <v>439</v>
      </c>
      <c r="B1" s="1590"/>
      <c r="C1" s="1590"/>
      <c r="D1" s="1590"/>
      <c r="E1" s="1590"/>
      <c r="F1" s="1590"/>
      <c r="G1" s="1590"/>
      <c r="H1" s="1590"/>
      <c r="I1" s="1590"/>
      <c r="J1" s="1590"/>
      <c r="K1" s="1590"/>
      <c r="L1" s="1590"/>
      <c r="M1" s="1590"/>
      <c r="N1" s="1590"/>
      <c r="O1" s="1590"/>
      <c r="P1" s="1590"/>
      <c r="Q1" s="1590"/>
      <c r="R1" s="1590"/>
      <c r="S1" s="1590"/>
    </row>
    <row r="2" spans="1:24" ht="5.0999999999999996" customHeight="1">
      <c r="A2" s="459"/>
      <c r="B2" s="459"/>
      <c r="C2" s="459"/>
      <c r="D2" s="459"/>
      <c r="E2" s="459"/>
      <c r="F2" s="459"/>
      <c r="G2" s="459"/>
      <c r="H2" s="459"/>
      <c r="I2" s="459"/>
      <c r="J2" s="460"/>
      <c r="K2" s="459"/>
      <c r="L2" s="459"/>
      <c r="M2" s="459"/>
      <c r="N2" s="459"/>
      <c r="O2" s="459"/>
      <c r="P2" s="459"/>
      <c r="Q2" s="459"/>
      <c r="R2" s="459"/>
      <c r="S2" s="461"/>
    </row>
    <row r="3" spans="1:24" ht="16.149999999999999" customHeight="1">
      <c r="A3" s="46"/>
      <c r="B3" s="1588" t="s">
        <v>497</v>
      </c>
      <c r="C3" s="1593"/>
      <c r="D3" s="1593"/>
      <c r="E3" s="1593"/>
      <c r="F3" s="1593"/>
      <c r="G3" s="1593"/>
      <c r="H3" s="1593"/>
      <c r="I3" s="1593"/>
      <c r="J3" s="1593"/>
      <c r="K3" s="1593"/>
      <c r="L3" s="1593"/>
      <c r="M3" s="1593"/>
      <c r="N3" s="1593"/>
      <c r="O3" s="1593"/>
      <c r="P3" s="1593"/>
      <c r="Q3" s="1593"/>
      <c r="R3" s="1593"/>
      <c r="S3" s="1594"/>
    </row>
    <row r="4" spans="1:24" ht="16.149999999999999" customHeight="1">
      <c r="A4" s="42"/>
      <c r="B4" s="1595" t="s">
        <v>383</v>
      </c>
      <c r="C4" s="1595"/>
      <c r="D4" s="1595"/>
      <c r="E4" s="1595"/>
      <c r="F4" s="1595"/>
      <c r="G4" s="1595"/>
      <c r="H4" s="1595"/>
      <c r="I4" s="1595"/>
      <c r="J4" s="1596"/>
      <c r="K4" s="1595" t="s">
        <v>49</v>
      </c>
      <c r="L4" s="1595"/>
      <c r="M4" s="1595"/>
      <c r="N4" s="1595"/>
      <c r="O4" s="1595"/>
      <c r="P4" s="1595"/>
      <c r="Q4" s="1595"/>
      <c r="R4" s="1595"/>
      <c r="S4" s="1585"/>
    </row>
    <row r="5" spans="1:24" ht="52.5" customHeight="1">
      <c r="A5" s="47"/>
      <c r="B5" s="1584" t="s">
        <v>98</v>
      </c>
      <c r="C5" s="1599"/>
      <c r="D5" s="1599"/>
      <c r="E5" s="1599" t="s">
        <v>99</v>
      </c>
      <c r="F5" s="1599"/>
      <c r="G5" s="1599"/>
      <c r="H5" s="1586" t="s">
        <v>294</v>
      </c>
      <c r="I5" s="1586" t="s">
        <v>478</v>
      </c>
      <c r="J5" s="1591" t="s">
        <v>56</v>
      </c>
      <c r="K5" s="1584" t="s">
        <v>98</v>
      </c>
      <c r="L5" s="1599"/>
      <c r="M5" s="1599"/>
      <c r="N5" s="1599" t="s">
        <v>99</v>
      </c>
      <c r="O5" s="1599"/>
      <c r="P5" s="1599"/>
      <c r="Q5" s="1586" t="s">
        <v>294</v>
      </c>
      <c r="R5" s="1586" t="s">
        <v>478</v>
      </c>
      <c r="S5" s="1586" t="s">
        <v>56</v>
      </c>
      <c r="U5" s="458"/>
    </row>
    <row r="6" spans="1:24" ht="28.5" customHeight="1">
      <c r="A6" s="44" t="str">
        <f>'6.1'!A8</f>
        <v>Období</v>
      </c>
      <c r="B6" s="34" t="s">
        <v>87</v>
      </c>
      <c r="C6" s="34" t="s">
        <v>88</v>
      </c>
      <c r="D6" s="35" t="s">
        <v>130</v>
      </c>
      <c r="E6" s="36" t="s">
        <v>91</v>
      </c>
      <c r="F6" s="34" t="s">
        <v>92</v>
      </c>
      <c r="G6" s="35" t="s">
        <v>133</v>
      </c>
      <c r="H6" s="1586"/>
      <c r="I6" s="1586"/>
      <c r="J6" s="1591"/>
      <c r="K6" s="34" t="s">
        <v>87</v>
      </c>
      <c r="L6" s="34" t="s">
        <v>88</v>
      </c>
      <c r="M6" s="35" t="s">
        <v>130</v>
      </c>
      <c r="N6" s="36" t="s">
        <v>91</v>
      </c>
      <c r="O6" s="34" t="s">
        <v>92</v>
      </c>
      <c r="P6" s="35" t="s">
        <v>133</v>
      </c>
      <c r="Q6" s="1586"/>
      <c r="R6" s="1586"/>
      <c r="S6" s="1586"/>
    </row>
    <row r="7" spans="1:24" ht="15.95" customHeight="1">
      <c r="A7" s="438">
        <v>2011</v>
      </c>
      <c r="B7" s="407">
        <v>38996.630600000004</v>
      </c>
      <c r="C7" s="407">
        <v>29842.631118980171</v>
      </c>
      <c r="D7" s="408">
        <v>9153.9994810198332</v>
      </c>
      <c r="E7" s="409">
        <v>877.50692586541788</v>
      </c>
      <c r="F7" s="409">
        <v>1818.8269760898611</v>
      </c>
      <c r="G7" s="408">
        <v>-941.32005022444321</v>
      </c>
      <c r="H7" s="410">
        <v>145.66999999999999</v>
      </c>
      <c r="I7" s="410">
        <v>-272.54943079538964</v>
      </c>
      <c r="J7" s="411">
        <v>8085.8</v>
      </c>
      <c r="K7" s="407">
        <v>413065.47659999999</v>
      </c>
      <c r="L7" s="407">
        <v>316079.32799999998</v>
      </c>
      <c r="M7" s="408">
        <v>96986.148600000015</v>
      </c>
      <c r="N7" s="409">
        <v>9304.3665313869988</v>
      </c>
      <c r="O7" s="409">
        <v>19302.673764098003</v>
      </c>
      <c r="P7" s="408">
        <v>-9998.307232711004</v>
      </c>
      <c r="Q7" s="410">
        <v>1567.568</v>
      </c>
      <c r="R7" s="410">
        <v>-2909.8093672889954</v>
      </c>
      <c r="S7" s="410">
        <v>85645.60000000002</v>
      </c>
      <c r="U7" s="444"/>
      <c r="V7" s="441"/>
      <c r="X7" s="442"/>
    </row>
    <row r="8" spans="1:24" ht="15.95" customHeight="1">
      <c r="A8" s="443">
        <v>2012</v>
      </c>
      <c r="B8" s="419">
        <v>39738.238299999997</v>
      </c>
      <c r="C8" s="420">
        <v>32274.464199999995</v>
      </c>
      <c r="D8" s="421">
        <v>7463.7741000000024</v>
      </c>
      <c r="E8" s="422">
        <v>2247.0893000000001</v>
      </c>
      <c r="F8" s="420">
        <v>1543.2272</v>
      </c>
      <c r="G8" s="421">
        <v>703.86210000000005</v>
      </c>
      <c r="H8" s="423">
        <v>167.21199999999999</v>
      </c>
      <c r="I8" s="423">
        <v>-176.62319494967545</v>
      </c>
      <c r="J8" s="424">
        <v>8158.2250050503271</v>
      </c>
      <c r="K8" s="419">
        <v>420718.73438900005</v>
      </c>
      <c r="L8" s="420">
        <v>341874.79828599998</v>
      </c>
      <c r="M8" s="421">
        <v>78843.936103000073</v>
      </c>
      <c r="N8" s="422">
        <v>23834.142576999999</v>
      </c>
      <c r="O8" s="420">
        <v>16352.901785999999</v>
      </c>
      <c r="P8" s="421">
        <v>7481.2407910000002</v>
      </c>
      <c r="Q8" s="423">
        <v>1817.136</v>
      </c>
      <c r="R8" s="423">
        <v>-1816.5305424216058</v>
      </c>
      <c r="S8" s="423">
        <v>86325.782351578469</v>
      </c>
      <c r="U8" s="444"/>
      <c r="V8" s="441"/>
      <c r="X8" s="442"/>
    </row>
    <row r="9" spans="1:24" ht="15.95" customHeight="1">
      <c r="A9" s="438">
        <v>2013</v>
      </c>
      <c r="B9" s="407">
        <v>43548.725329086417</v>
      </c>
      <c r="C9" s="409">
        <v>35077.457964368274</v>
      </c>
      <c r="D9" s="408">
        <v>8471.2673647181437</v>
      </c>
      <c r="E9" s="409">
        <v>2231.3488715094973</v>
      </c>
      <c r="F9" s="409">
        <v>2477.4173922577916</v>
      </c>
      <c r="G9" s="408">
        <v>-246.0685207482943</v>
      </c>
      <c r="H9" s="410">
        <v>163.43700000000001</v>
      </c>
      <c r="I9" s="410">
        <v>-111.53962130063989</v>
      </c>
      <c r="J9" s="411">
        <v>8277.0962226692081</v>
      </c>
      <c r="K9" s="407">
        <v>462167.02460352005</v>
      </c>
      <c r="L9" s="409">
        <v>372093.25391775998</v>
      </c>
      <c r="M9" s="408">
        <v>90073.770685760072</v>
      </c>
      <c r="N9" s="409">
        <v>23677.778069999993</v>
      </c>
      <c r="O9" s="409">
        <v>26513.362417999993</v>
      </c>
      <c r="P9" s="408">
        <v>-2835.5843480000003</v>
      </c>
      <c r="Q9" s="410">
        <v>1773.85</v>
      </c>
      <c r="R9" s="410">
        <v>-1043.4388007692323</v>
      </c>
      <c r="S9" s="410">
        <v>87968.597536990841</v>
      </c>
      <c r="U9" s="444"/>
      <c r="V9" s="441"/>
      <c r="X9" s="442"/>
    </row>
    <row r="10" spans="1:24" ht="15.95" customHeight="1">
      <c r="A10" s="443">
        <v>2014</v>
      </c>
      <c r="B10" s="419">
        <v>36540.743128613038</v>
      </c>
      <c r="C10" s="420">
        <v>29291.406111090015</v>
      </c>
      <c r="D10" s="421">
        <v>7249.337017523023</v>
      </c>
      <c r="E10" s="422">
        <v>2146.4485759999998</v>
      </c>
      <c r="F10" s="420">
        <v>2130.9156170000001</v>
      </c>
      <c r="G10" s="421">
        <v>15.532958999999664</v>
      </c>
      <c r="H10" s="423">
        <v>168.00440900000001</v>
      </c>
      <c r="I10" s="423">
        <v>-152.45046350711414</v>
      </c>
      <c r="J10" s="424">
        <v>7280.4239220159088</v>
      </c>
      <c r="K10" s="419">
        <v>388422.298039418</v>
      </c>
      <c r="L10" s="420">
        <v>311501.41890755744</v>
      </c>
      <c r="M10" s="421">
        <v>76920.879131860565</v>
      </c>
      <c r="N10" s="422">
        <v>22916.763144999994</v>
      </c>
      <c r="O10" s="420">
        <v>22677.179189999999</v>
      </c>
      <c r="P10" s="421">
        <v>239.5839549999946</v>
      </c>
      <c r="Q10" s="423">
        <v>1814.2606044805998</v>
      </c>
      <c r="R10" s="423">
        <v>-1565.6041029589833</v>
      </c>
      <c r="S10" s="423">
        <v>77409.119588382178</v>
      </c>
      <c r="U10" s="444"/>
      <c r="V10" s="441"/>
      <c r="X10" s="442"/>
    </row>
    <row r="11" spans="1:24" ht="15.95" customHeight="1">
      <c r="A11" s="438">
        <v>2015</v>
      </c>
      <c r="B11" s="407">
        <v>35681.669776242663</v>
      </c>
      <c r="C11" s="409">
        <v>28207.871117914867</v>
      </c>
      <c r="D11" s="408">
        <v>7473.7986583277998</v>
      </c>
      <c r="E11" s="409">
        <v>2803.3251729999997</v>
      </c>
      <c r="F11" s="409">
        <v>2656.378365</v>
      </c>
      <c r="G11" s="408">
        <v>146.9468080000002</v>
      </c>
      <c r="H11" s="410">
        <v>158.42110200000002</v>
      </c>
      <c r="I11" s="410">
        <v>-171.601935382862</v>
      </c>
      <c r="J11" s="411">
        <v>7607.5646329449382</v>
      </c>
      <c r="K11" s="407">
        <v>380348.45179984096</v>
      </c>
      <c r="L11" s="409">
        <v>300692.85706401971</v>
      </c>
      <c r="M11" s="408">
        <v>79655.594735821272</v>
      </c>
      <c r="N11" s="409">
        <v>29877.399077000002</v>
      </c>
      <c r="O11" s="409">
        <v>28409.946003000001</v>
      </c>
      <c r="P11" s="408">
        <v>1467.4530739999996</v>
      </c>
      <c r="Q11" s="410">
        <v>1722.2116495963</v>
      </c>
      <c r="R11" s="410">
        <v>-1777.3580356404127</v>
      </c>
      <c r="S11" s="410">
        <v>81067.901423777163</v>
      </c>
      <c r="U11" s="444"/>
      <c r="V11" s="441"/>
      <c r="X11" s="442"/>
    </row>
    <row r="12" spans="1:24" ht="15.95" customHeight="1">
      <c r="A12" s="443">
        <v>2016</v>
      </c>
      <c r="B12" s="419">
        <v>33974.656483077597</v>
      </c>
      <c r="C12" s="420">
        <v>25851.579346631457</v>
      </c>
      <c r="D12" s="421">
        <v>8123.0771364461389</v>
      </c>
      <c r="E12" s="422">
        <v>2783.0275460000003</v>
      </c>
      <c r="F12" s="420">
        <v>2639.4406550000003</v>
      </c>
      <c r="G12" s="421">
        <v>143.58689099999981</v>
      </c>
      <c r="H12" s="423">
        <v>135.920783</v>
      </c>
      <c r="I12" s="423">
        <v>-147.4490044851363</v>
      </c>
      <c r="J12" s="424">
        <v>8255.1358059610029</v>
      </c>
      <c r="K12" s="419">
        <v>362845.226156599</v>
      </c>
      <c r="L12" s="420">
        <v>276069.58493614907</v>
      </c>
      <c r="M12" s="421">
        <v>86775.641220449994</v>
      </c>
      <c r="N12" s="422">
        <v>29778.373287749997</v>
      </c>
      <c r="O12" s="420">
        <v>28289.563147000001</v>
      </c>
      <c r="P12" s="421">
        <v>1488.8101407499971</v>
      </c>
      <c r="Q12" s="423">
        <v>1472.636014833</v>
      </c>
      <c r="R12" s="423">
        <v>-1493.9224045932206</v>
      </c>
      <c r="S12" s="423">
        <v>88243.164971439764</v>
      </c>
      <c r="U12" s="444"/>
      <c r="V12" s="441"/>
      <c r="X12" s="442"/>
    </row>
    <row r="13" spans="1:24" ht="15.95" customHeight="1">
      <c r="A13" s="438">
        <v>2017</v>
      </c>
      <c r="B13" s="407">
        <v>35009.191902951701</v>
      </c>
      <c r="C13" s="409">
        <v>26120.117308684228</v>
      </c>
      <c r="D13" s="408">
        <v>8889.0745942674657</v>
      </c>
      <c r="E13" s="409">
        <v>2383.3666699999999</v>
      </c>
      <c r="F13" s="409">
        <v>2808.5585060000003</v>
      </c>
      <c r="G13" s="408">
        <v>-425.19183600000031</v>
      </c>
      <c r="H13" s="410">
        <v>146.24423799999997</v>
      </c>
      <c r="I13" s="410">
        <v>-82.644242848546412</v>
      </c>
      <c r="J13" s="411">
        <v>8527.4827534189189</v>
      </c>
      <c r="K13" s="407">
        <v>373373.45817875804</v>
      </c>
      <c r="L13" s="409">
        <v>278591.54637629323</v>
      </c>
      <c r="M13" s="408">
        <v>94781.911802464805</v>
      </c>
      <c r="N13" s="409">
        <v>25481.562421869003</v>
      </c>
      <c r="O13" s="409">
        <v>29988.256826387002</v>
      </c>
      <c r="P13" s="408">
        <v>-4506.6944045179998</v>
      </c>
      <c r="Q13" s="410">
        <v>1579.5465430071999</v>
      </c>
      <c r="R13" s="410">
        <v>-858.54221397424408</v>
      </c>
      <c r="S13" s="410">
        <v>90996.221726979813</v>
      </c>
      <c r="U13" s="444"/>
      <c r="V13" s="441"/>
      <c r="X13" s="442"/>
    </row>
    <row r="14" spans="1:24" ht="15.95" customHeight="1">
      <c r="A14" s="443">
        <v>2018</v>
      </c>
      <c r="B14" s="419">
        <v>39769.765428846957</v>
      </c>
      <c r="C14" s="420">
        <v>31761.774558777062</v>
      </c>
      <c r="D14" s="421">
        <v>8007.990870069887</v>
      </c>
      <c r="E14" s="422">
        <v>2940.8980369999999</v>
      </c>
      <c r="F14" s="420">
        <v>2915.3978120000002</v>
      </c>
      <c r="G14" s="421">
        <v>25.500225000000455</v>
      </c>
      <c r="H14" s="423">
        <v>137.11352800000003</v>
      </c>
      <c r="I14" s="423">
        <v>12.151503918380358</v>
      </c>
      <c r="J14" s="424">
        <v>8182.7561269882681</v>
      </c>
      <c r="K14" s="419">
        <v>424106.72469706298</v>
      </c>
      <c r="L14" s="420">
        <v>338775.15421295812</v>
      </c>
      <c r="M14" s="421">
        <v>85331.570484104886</v>
      </c>
      <c r="N14" s="422">
        <v>31427.287188296003</v>
      </c>
      <c r="O14" s="420">
        <v>31142.004422767994</v>
      </c>
      <c r="P14" s="421">
        <v>285.28276552800071</v>
      </c>
      <c r="Q14" s="423">
        <v>1476.5038155359</v>
      </c>
      <c r="R14" s="423">
        <v>213.05420727199271</v>
      </c>
      <c r="S14" s="423">
        <v>87306.41127244079</v>
      </c>
      <c r="U14" s="444"/>
      <c r="V14" s="441"/>
      <c r="X14" s="442"/>
    </row>
    <row r="15" spans="1:24" ht="15.95" customHeight="1">
      <c r="A15" s="438">
        <v>2019</v>
      </c>
      <c r="B15" s="407">
        <v>36127.13677866853</v>
      </c>
      <c r="C15" s="409">
        <v>26593.943319249553</v>
      </c>
      <c r="D15" s="408">
        <v>9533.1934594189806</v>
      </c>
      <c r="E15" s="409">
        <v>1270.5150149999997</v>
      </c>
      <c r="F15" s="409">
        <v>2360.8505330000003</v>
      </c>
      <c r="G15" s="408">
        <v>-1090.3355180000001</v>
      </c>
      <c r="H15" s="410">
        <v>130.758104</v>
      </c>
      <c r="I15" s="410">
        <v>-8.9865718097942882</v>
      </c>
      <c r="J15" s="411">
        <v>8564.6294736091877</v>
      </c>
      <c r="K15" s="407">
        <v>385377.84945214103</v>
      </c>
      <c r="L15" s="409">
        <v>283856.62996003724</v>
      </c>
      <c r="M15" s="408">
        <v>101521.21949210369</v>
      </c>
      <c r="N15" s="409">
        <v>13570.520822</v>
      </c>
      <c r="O15" s="409">
        <v>25171.984552473001</v>
      </c>
      <c r="P15" s="408">
        <v>-11601.463730473</v>
      </c>
      <c r="Q15" s="410">
        <v>1410.2240117025001</v>
      </c>
      <c r="R15" s="410">
        <v>67.653965865697245</v>
      </c>
      <c r="S15" s="410">
        <v>91397.633739198907</v>
      </c>
      <c r="U15" s="444"/>
      <c r="V15" s="441"/>
      <c r="X15" s="442"/>
    </row>
    <row r="16" spans="1:24" ht="15.95" customHeight="1">
      <c r="A16" s="443">
        <v>2020</v>
      </c>
      <c r="B16" s="419">
        <v>43481.570748310362</v>
      </c>
      <c r="C16" s="420">
        <v>35891.603370085293</v>
      </c>
      <c r="D16" s="421">
        <v>7589.967378225062</v>
      </c>
      <c r="E16" s="422">
        <v>3039.8786140000002</v>
      </c>
      <c r="F16" s="420">
        <v>2018.9483439000005</v>
      </c>
      <c r="G16" s="421">
        <v>1020.9302701000001</v>
      </c>
      <c r="H16" s="423">
        <v>122.73749500000001</v>
      </c>
      <c r="I16" s="423">
        <v>-39.415970103982431</v>
      </c>
      <c r="J16" s="424">
        <v>8694.2191732210813</v>
      </c>
      <c r="K16" s="419">
        <v>464283.59933017602</v>
      </c>
      <c r="L16" s="420">
        <v>383388.20289967547</v>
      </c>
      <c r="M16" s="421">
        <v>80895.396430500507</v>
      </c>
      <c r="N16" s="422">
        <v>32462.113134000003</v>
      </c>
      <c r="O16" s="420">
        <v>21605.502131212197</v>
      </c>
      <c r="P16" s="421">
        <v>10856.611002787802</v>
      </c>
      <c r="Q16" s="423">
        <v>1333.460418543689</v>
      </c>
      <c r="R16" s="423">
        <v>-191.03649981864916</v>
      </c>
      <c r="S16" s="423">
        <v>92894.431352013344</v>
      </c>
      <c r="U16" s="444"/>
      <c r="V16" s="441"/>
      <c r="X16" s="442"/>
    </row>
    <row r="17" spans="1:19" ht="12" customHeight="1">
      <c r="E17" s="442"/>
      <c r="F17" s="442"/>
      <c r="G17" s="442"/>
      <c r="L17" s="442"/>
      <c r="M17" s="442"/>
      <c r="N17" s="442"/>
    </row>
    <row r="18" spans="1:19" ht="12" customHeight="1">
      <c r="B18" s="1597" t="str">
        <f>B5</f>
        <v>Tok plynu do/z
 plynárenské soustavy ČR</v>
      </c>
      <c r="C18" s="1597"/>
      <c r="D18" s="1597"/>
      <c r="E18" s="1597"/>
      <c r="F18" s="1597"/>
      <c r="G18" s="1597"/>
      <c r="H18" s="1597"/>
      <c r="I18" s="1597"/>
      <c r="J18" s="442"/>
      <c r="K18" s="1598" t="s">
        <v>333</v>
      </c>
      <c r="L18" s="1598"/>
      <c r="M18" s="1598"/>
      <c r="N18" s="1598"/>
      <c r="O18" s="1598"/>
      <c r="P18" s="1598"/>
      <c r="Q18" s="1598"/>
      <c r="R18" s="1598"/>
      <c r="S18" s="1598"/>
    </row>
    <row r="19" spans="1:19" ht="9.9499999999999993" customHeight="1">
      <c r="A19" s="445"/>
      <c r="B19" s="446"/>
      <c r="C19" s="446" t="str">
        <f t="shared" ref="C19:C29" si="0">D6</f>
        <v>saldo 
do/z ČR</v>
      </c>
      <c r="D19" s="446" t="str">
        <f>B6</f>
        <v>do ČR</v>
      </c>
      <c r="E19" s="446" t="str">
        <f>C6</f>
        <v>z ČR</v>
      </c>
      <c r="F19" s="447"/>
      <c r="G19" s="446"/>
      <c r="H19" s="446"/>
      <c r="I19" s="446"/>
      <c r="J19" s="448"/>
      <c r="K19" s="448"/>
      <c r="L19" s="448"/>
      <c r="M19" s="448"/>
      <c r="N19" s="448" t="str">
        <f>B6</f>
        <v>do ČR</v>
      </c>
      <c r="O19" s="448"/>
      <c r="P19" s="448"/>
      <c r="Q19" s="449"/>
    </row>
    <row r="20" spans="1:19" ht="9.9499999999999993" customHeight="1">
      <c r="B20" s="446">
        <f>A7</f>
        <v>2011</v>
      </c>
      <c r="C20" s="450">
        <f t="shared" si="0"/>
        <v>9153.9994810198332</v>
      </c>
      <c r="D20" s="450">
        <f t="shared" ref="D20:D29" si="1">B7</f>
        <v>38996.630600000004</v>
      </c>
      <c r="E20" s="447">
        <f t="shared" ref="E20:E29" si="2">C7*-1</f>
        <v>-29842.631118980171</v>
      </c>
      <c r="F20" s="447"/>
      <c r="G20" s="450"/>
      <c r="H20" s="448"/>
      <c r="I20" s="448"/>
      <c r="J20" s="448"/>
      <c r="K20" s="448"/>
      <c r="L20" s="448"/>
      <c r="M20" s="451">
        <f>A7</f>
        <v>2011</v>
      </c>
      <c r="N20" s="452">
        <f>B7/$B$9</f>
        <v>0.89547122918782551</v>
      </c>
      <c r="O20" s="453">
        <f>$N$22-N20</f>
        <v>0.10452877081217449</v>
      </c>
      <c r="P20" s="448"/>
      <c r="Q20" s="449"/>
    </row>
    <row r="21" spans="1:19" ht="9.9499999999999993" customHeight="1">
      <c r="B21" s="446">
        <f t="shared" ref="B21:B29" si="3">A8</f>
        <v>2012</v>
      </c>
      <c r="C21" s="450">
        <f t="shared" si="0"/>
        <v>7463.7741000000024</v>
      </c>
      <c r="D21" s="450">
        <f t="shared" si="1"/>
        <v>39738.238299999997</v>
      </c>
      <c r="E21" s="447">
        <f t="shared" si="2"/>
        <v>-32274.464199999995</v>
      </c>
      <c r="F21" s="447"/>
      <c r="G21" s="447"/>
      <c r="H21" s="448"/>
      <c r="I21" s="448"/>
      <c r="J21" s="448"/>
      <c r="K21" s="448"/>
      <c r="L21" s="448"/>
      <c r="M21" s="451">
        <f t="shared" ref="M21:M29" si="4">A8</f>
        <v>2012</v>
      </c>
      <c r="N21" s="452">
        <f t="shared" ref="N21:N29" si="5">B8/$B$9</f>
        <v>0.91250060707192782</v>
      </c>
      <c r="O21" s="453">
        <f t="shared" ref="O21:O29" si="6">$N$22-N21</f>
        <v>8.7499392928072184E-2</v>
      </c>
      <c r="P21" s="448"/>
      <c r="Q21" s="449"/>
    </row>
    <row r="22" spans="1:19" ht="9.9499999999999993" customHeight="1">
      <c r="B22" s="446">
        <f t="shared" si="3"/>
        <v>2013</v>
      </c>
      <c r="C22" s="450">
        <f t="shared" si="0"/>
        <v>8471.2673647181437</v>
      </c>
      <c r="D22" s="450">
        <f t="shared" si="1"/>
        <v>43548.725329086417</v>
      </c>
      <c r="E22" s="447">
        <f t="shared" si="2"/>
        <v>-35077.457964368274</v>
      </c>
      <c r="F22" s="447"/>
      <c r="G22" s="447"/>
      <c r="H22" s="448"/>
      <c r="I22" s="448"/>
      <c r="J22" s="448"/>
      <c r="K22" s="448"/>
      <c r="L22" s="448"/>
      <c r="M22" s="451">
        <f t="shared" si="4"/>
        <v>2013</v>
      </c>
      <c r="N22" s="452">
        <f t="shared" si="5"/>
        <v>1</v>
      </c>
      <c r="O22" s="453">
        <f t="shared" si="6"/>
        <v>0</v>
      </c>
      <c r="P22" s="448"/>
      <c r="Q22" s="449"/>
    </row>
    <row r="23" spans="1:19" ht="9.9499999999999993" customHeight="1">
      <c r="B23" s="446">
        <f t="shared" si="3"/>
        <v>2014</v>
      </c>
      <c r="C23" s="450">
        <f t="shared" si="0"/>
        <v>7249.337017523023</v>
      </c>
      <c r="D23" s="450">
        <f t="shared" si="1"/>
        <v>36540.743128613038</v>
      </c>
      <c r="E23" s="447">
        <f t="shared" si="2"/>
        <v>-29291.406111090015</v>
      </c>
      <c r="F23" s="447"/>
      <c r="G23" s="447"/>
      <c r="H23" s="448"/>
      <c r="I23" s="448"/>
      <c r="J23" s="448"/>
      <c r="K23" s="448"/>
      <c r="L23" s="448"/>
      <c r="M23" s="451">
        <f t="shared" si="4"/>
        <v>2014</v>
      </c>
      <c r="N23" s="452">
        <f t="shared" si="5"/>
        <v>0.83907721414310343</v>
      </c>
      <c r="O23" s="453">
        <f t="shared" si="6"/>
        <v>0.16092278585689657</v>
      </c>
      <c r="P23" s="448"/>
      <c r="Q23" s="449"/>
    </row>
    <row r="24" spans="1:19" ht="9.9499999999999993" customHeight="1">
      <c r="B24" s="446">
        <f t="shared" si="3"/>
        <v>2015</v>
      </c>
      <c r="C24" s="450">
        <f t="shared" si="0"/>
        <v>7473.7986583277998</v>
      </c>
      <c r="D24" s="450">
        <f t="shared" si="1"/>
        <v>35681.669776242663</v>
      </c>
      <c r="E24" s="447">
        <f t="shared" si="2"/>
        <v>-28207.871117914867</v>
      </c>
      <c r="F24" s="447"/>
      <c r="G24" s="447"/>
      <c r="H24" s="448"/>
      <c r="I24" s="448"/>
      <c r="J24" s="448"/>
      <c r="K24" s="448"/>
      <c r="L24" s="448"/>
      <c r="M24" s="451">
        <f t="shared" si="4"/>
        <v>2015</v>
      </c>
      <c r="N24" s="452">
        <f t="shared" si="5"/>
        <v>0.81935049778393154</v>
      </c>
      <c r="O24" s="453">
        <f t="shared" si="6"/>
        <v>0.18064950221606846</v>
      </c>
      <c r="P24" s="448"/>
      <c r="Q24" s="449"/>
    </row>
    <row r="25" spans="1:19" ht="9.9499999999999993" customHeight="1">
      <c r="B25" s="446">
        <f t="shared" si="3"/>
        <v>2016</v>
      </c>
      <c r="C25" s="450">
        <f t="shared" si="0"/>
        <v>8123.0771364461389</v>
      </c>
      <c r="D25" s="450">
        <f t="shared" si="1"/>
        <v>33974.656483077597</v>
      </c>
      <c r="E25" s="447">
        <f t="shared" si="2"/>
        <v>-25851.579346631457</v>
      </c>
      <c r="F25" s="447"/>
      <c r="G25" s="447"/>
      <c r="H25" s="448"/>
      <c r="I25" s="448"/>
      <c r="J25" s="448"/>
      <c r="K25" s="448"/>
      <c r="L25" s="448"/>
      <c r="M25" s="451">
        <f t="shared" si="4"/>
        <v>2016</v>
      </c>
      <c r="N25" s="452">
        <f t="shared" si="5"/>
        <v>0.78015271919763285</v>
      </c>
      <c r="O25" s="453">
        <f t="shared" si="6"/>
        <v>0.21984728080236715</v>
      </c>
      <c r="P25" s="448"/>
      <c r="Q25" s="449"/>
    </row>
    <row r="26" spans="1:19" ht="9.9499999999999993" customHeight="1">
      <c r="B26" s="446">
        <f t="shared" si="3"/>
        <v>2017</v>
      </c>
      <c r="C26" s="450">
        <f t="shared" si="0"/>
        <v>8889.0745942674657</v>
      </c>
      <c r="D26" s="450">
        <f t="shared" si="1"/>
        <v>35009.191902951701</v>
      </c>
      <c r="E26" s="447">
        <f t="shared" si="2"/>
        <v>-26120.117308684228</v>
      </c>
      <c r="F26" s="447"/>
      <c r="G26" s="447"/>
      <c r="H26" s="448"/>
      <c r="I26" s="448"/>
      <c r="J26" s="448"/>
      <c r="K26" s="448"/>
      <c r="L26" s="448"/>
      <c r="M26" s="451">
        <f t="shared" si="4"/>
        <v>2017</v>
      </c>
      <c r="N26" s="452">
        <f t="shared" si="5"/>
        <v>0.80390853322103739</v>
      </c>
      <c r="O26" s="453">
        <f t="shared" si="6"/>
        <v>0.19609146677896261</v>
      </c>
      <c r="P26" s="448"/>
      <c r="Q26" s="449"/>
    </row>
    <row r="27" spans="1:19" ht="9.9499999999999993" customHeight="1">
      <c r="B27" s="446">
        <f t="shared" si="3"/>
        <v>2018</v>
      </c>
      <c r="C27" s="450">
        <f t="shared" si="0"/>
        <v>8007.990870069887</v>
      </c>
      <c r="D27" s="450">
        <f t="shared" si="1"/>
        <v>39769.765428846957</v>
      </c>
      <c r="E27" s="447">
        <f t="shared" si="2"/>
        <v>-31761.774558777062</v>
      </c>
      <c r="F27" s="447"/>
      <c r="G27" s="447"/>
      <c r="H27" s="448"/>
      <c r="I27" s="448"/>
      <c r="J27" s="448"/>
      <c r="K27" s="448"/>
      <c r="L27" s="448"/>
      <c r="M27" s="451">
        <f t="shared" si="4"/>
        <v>2018</v>
      </c>
      <c r="N27" s="452">
        <f t="shared" si="5"/>
        <v>0.9132245577411775</v>
      </c>
      <c r="O27" s="453">
        <f t="shared" si="6"/>
        <v>8.6775442258822499E-2</v>
      </c>
      <c r="P27" s="448"/>
      <c r="Q27" s="449"/>
    </row>
    <row r="28" spans="1:19" ht="9.9499999999999993" customHeight="1">
      <c r="B28" s="446">
        <f t="shared" si="3"/>
        <v>2019</v>
      </c>
      <c r="C28" s="450">
        <f t="shared" si="0"/>
        <v>9533.1934594189806</v>
      </c>
      <c r="D28" s="450">
        <f t="shared" si="1"/>
        <v>36127.13677866853</v>
      </c>
      <c r="E28" s="447">
        <f t="shared" si="2"/>
        <v>-26593.943319249553</v>
      </c>
      <c r="F28" s="447"/>
      <c r="G28" s="447"/>
      <c r="H28" s="448"/>
      <c r="I28" s="448"/>
      <c r="J28" s="448"/>
      <c r="K28" s="448"/>
      <c r="L28" s="448"/>
      <c r="M28" s="451">
        <f t="shared" si="4"/>
        <v>2019</v>
      </c>
      <c r="N28" s="452">
        <f t="shared" si="5"/>
        <v>0.8295796606138327</v>
      </c>
      <c r="O28" s="453">
        <f t="shared" si="6"/>
        <v>0.1704203393861673</v>
      </c>
      <c r="P28" s="448"/>
      <c r="Q28" s="449"/>
    </row>
    <row r="29" spans="1:19" ht="9.9499999999999993" customHeight="1">
      <c r="B29" s="446">
        <f t="shared" si="3"/>
        <v>2020</v>
      </c>
      <c r="C29" s="450">
        <f t="shared" si="0"/>
        <v>7589.967378225062</v>
      </c>
      <c r="D29" s="450">
        <f t="shared" si="1"/>
        <v>43481.570748310362</v>
      </c>
      <c r="E29" s="447">
        <f t="shared" si="2"/>
        <v>-35891.603370085293</v>
      </c>
      <c r="F29" s="447"/>
      <c r="G29" s="447"/>
      <c r="H29" s="447"/>
      <c r="I29" s="447"/>
      <c r="J29" s="447"/>
      <c r="K29" s="447"/>
      <c r="L29" s="447"/>
      <c r="M29" s="451">
        <f t="shared" si="4"/>
        <v>2020</v>
      </c>
      <c r="N29" s="452">
        <f t="shared" si="5"/>
        <v>0.99845794382571273</v>
      </c>
      <c r="O29" s="453">
        <f t="shared" si="6"/>
        <v>1.5420561742872652E-3</v>
      </c>
      <c r="P29" s="448"/>
      <c r="Q29" s="449"/>
    </row>
    <row r="30" spans="1:19" ht="9.9499999999999993" customHeight="1">
      <c r="B30" s="445"/>
      <c r="H30" s="454"/>
      <c r="I30" s="454"/>
      <c r="J30" s="454"/>
      <c r="K30" s="454"/>
      <c r="L30" s="455"/>
      <c r="M30" s="456"/>
      <c r="N30" s="454"/>
      <c r="O30" s="454"/>
      <c r="P30" s="455"/>
      <c r="Q30" s="455"/>
      <c r="R30" s="454"/>
      <c r="S30" s="454"/>
    </row>
    <row r="31" spans="1:19">
      <c r="H31" s="454"/>
      <c r="I31" s="454"/>
      <c r="J31" s="454"/>
      <c r="K31" s="454"/>
      <c r="L31" s="454"/>
      <c r="M31" s="454"/>
      <c r="N31" s="454"/>
      <c r="O31" s="454"/>
      <c r="P31" s="454"/>
      <c r="Q31" s="454"/>
      <c r="R31" s="454"/>
      <c r="S31" s="454"/>
    </row>
    <row r="32" spans="1:19">
      <c r="H32" s="454"/>
      <c r="I32" s="454"/>
      <c r="J32" s="454"/>
      <c r="K32" s="454"/>
      <c r="L32" s="454"/>
      <c r="M32" s="454"/>
      <c r="N32" s="454"/>
      <c r="O32" s="454"/>
      <c r="P32" s="454"/>
      <c r="Q32" s="454"/>
      <c r="R32" s="454"/>
      <c r="S32" s="454"/>
    </row>
    <row r="33" spans="8:19">
      <c r="H33" s="454"/>
      <c r="I33" s="454"/>
      <c r="J33" s="454"/>
      <c r="K33" s="454"/>
      <c r="L33" s="454"/>
      <c r="M33" s="454"/>
      <c r="N33" s="454"/>
      <c r="O33" s="454"/>
      <c r="P33" s="454"/>
      <c r="Q33" s="454"/>
      <c r="R33" s="454"/>
      <c r="S33" s="454"/>
    </row>
    <row r="34" spans="8:19">
      <c r="H34" s="454"/>
      <c r="I34" s="454"/>
      <c r="J34" s="454"/>
      <c r="K34" s="454"/>
      <c r="L34" s="454"/>
      <c r="M34" s="454"/>
      <c r="N34" s="454"/>
      <c r="O34" s="454"/>
      <c r="P34" s="454"/>
      <c r="Q34" s="454"/>
      <c r="R34" s="454"/>
      <c r="S34" s="454"/>
    </row>
    <row r="35" spans="8:19">
      <c r="H35" s="454"/>
      <c r="I35" s="454"/>
      <c r="J35" s="454"/>
      <c r="K35" s="454"/>
      <c r="L35" s="454"/>
      <c r="M35" s="454"/>
      <c r="N35" s="454"/>
      <c r="O35" s="454"/>
      <c r="P35" s="454"/>
      <c r="Q35" s="454"/>
      <c r="R35" s="454"/>
      <c r="S35" s="454"/>
    </row>
    <row r="36" spans="8:19">
      <c r="H36" s="454"/>
      <c r="I36" s="454"/>
      <c r="J36" s="454"/>
      <c r="K36" s="454"/>
      <c r="L36" s="454"/>
      <c r="M36" s="454"/>
      <c r="N36" s="454"/>
      <c r="O36" s="454"/>
      <c r="P36" s="454"/>
      <c r="Q36" s="454"/>
      <c r="R36" s="454"/>
      <c r="S36" s="454"/>
    </row>
    <row r="37" spans="8:19">
      <c r="H37" s="454"/>
      <c r="I37" s="454"/>
      <c r="J37" s="454"/>
      <c r="K37" s="444"/>
      <c r="L37" s="454"/>
      <c r="M37" s="454"/>
      <c r="N37" s="454"/>
      <c r="O37" s="454"/>
      <c r="P37" s="454"/>
      <c r="Q37" s="454"/>
      <c r="R37" s="454"/>
      <c r="S37" s="454"/>
    </row>
    <row r="38" spans="8:19">
      <c r="H38" s="454"/>
      <c r="I38" s="454"/>
      <c r="J38" s="454"/>
      <c r="K38" s="454"/>
      <c r="L38" s="454"/>
      <c r="M38" s="457"/>
      <c r="N38" s="454"/>
      <c r="O38" s="454"/>
      <c r="P38" s="454"/>
      <c r="Q38" s="454"/>
      <c r="R38" s="454"/>
      <c r="S38" s="454"/>
    </row>
    <row r="39" spans="8:19">
      <c r="H39" s="454"/>
      <c r="I39" s="454"/>
      <c r="J39" s="454"/>
      <c r="K39" s="454"/>
      <c r="L39" s="454"/>
      <c r="M39" s="454"/>
      <c r="N39" s="454"/>
      <c r="O39" s="454"/>
      <c r="P39" s="454"/>
      <c r="Q39" s="454"/>
      <c r="R39" s="454"/>
      <c r="S39" s="454"/>
    </row>
  </sheetData>
  <mergeCells count="16">
    <mergeCell ref="B18:I18"/>
    <mergeCell ref="K18:S18"/>
    <mergeCell ref="B5:D5"/>
    <mergeCell ref="E5:G5"/>
    <mergeCell ref="H5:H6"/>
    <mergeCell ref="I5:I6"/>
    <mergeCell ref="J5:J6"/>
    <mergeCell ref="K5:M5"/>
    <mergeCell ref="N5:P5"/>
    <mergeCell ref="B3:S3"/>
    <mergeCell ref="B4:J4"/>
    <mergeCell ref="K4:S4"/>
    <mergeCell ref="A1:S1"/>
    <mergeCell ref="Q5:Q6"/>
    <mergeCell ref="R5:R6"/>
    <mergeCell ref="S5:S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>
    <oddFooter>&amp;C&amp;9&amp;P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50</vt:i4>
      </vt:variant>
      <vt:variant>
        <vt:lpstr>Pojmenované oblasti</vt:lpstr>
      </vt:variant>
      <vt:variant>
        <vt:i4>57</vt:i4>
      </vt:variant>
    </vt:vector>
  </HeadingPairs>
  <TitlesOfParts>
    <vt:vector size="107" baseType="lpstr">
      <vt:lpstr>Titulní</vt:lpstr>
      <vt:lpstr>Obsah</vt:lpstr>
      <vt:lpstr>Úvod</vt:lpstr>
      <vt:lpstr>1</vt:lpstr>
      <vt:lpstr>2</vt:lpstr>
      <vt:lpstr>3.1</vt:lpstr>
      <vt:lpstr>3.2</vt:lpstr>
      <vt:lpstr>3.3</vt:lpstr>
      <vt:lpstr>3.4</vt:lpstr>
      <vt:lpstr>3.5</vt:lpstr>
      <vt:lpstr>4.1</vt:lpstr>
      <vt:lpstr>4.2</vt:lpstr>
      <vt:lpstr>5.1</vt:lpstr>
      <vt:lpstr>5.2</vt:lpstr>
      <vt:lpstr>6.1</vt:lpstr>
      <vt:lpstr>6.2</vt:lpstr>
      <vt:lpstr>6.3</vt:lpstr>
      <vt:lpstr>6.4</vt:lpstr>
      <vt:lpstr>6.5</vt:lpstr>
      <vt:lpstr>6.6</vt:lpstr>
      <vt:lpstr>6.7</vt:lpstr>
      <vt:lpstr>7.1</vt:lpstr>
      <vt:lpstr>7.2</vt:lpstr>
      <vt:lpstr>7.3</vt:lpstr>
      <vt:lpstr>7.4</vt:lpstr>
      <vt:lpstr>7.5</vt:lpstr>
      <vt:lpstr>8.1</vt:lpstr>
      <vt:lpstr>8.2</vt:lpstr>
      <vt:lpstr>8.3</vt:lpstr>
      <vt:lpstr>8.4</vt:lpstr>
      <vt:lpstr>8.5</vt:lpstr>
      <vt:lpstr>8.6</vt:lpstr>
      <vt:lpstr>8.7</vt:lpstr>
      <vt:lpstr>8.8</vt:lpstr>
      <vt:lpstr>8.9</vt:lpstr>
      <vt:lpstr>9.1</vt:lpstr>
      <vt:lpstr>9.2</vt:lpstr>
      <vt:lpstr>9.3</vt:lpstr>
      <vt:lpstr>9.4</vt:lpstr>
      <vt:lpstr>9.5</vt:lpstr>
      <vt:lpstr>10</vt:lpstr>
      <vt:lpstr>11.1</vt:lpstr>
      <vt:lpstr>11.2</vt:lpstr>
      <vt:lpstr>11.3</vt:lpstr>
      <vt:lpstr>11.4</vt:lpstr>
      <vt:lpstr>11.5</vt:lpstr>
      <vt:lpstr>12.1</vt:lpstr>
      <vt:lpstr>12.2</vt:lpstr>
      <vt:lpstr>12.3</vt:lpstr>
      <vt:lpstr>13</vt:lpstr>
      <vt:lpstr>'1'!Oblast_tisku</vt:lpstr>
      <vt:lpstr>'10'!Oblast_tisku</vt:lpstr>
      <vt:lpstr>'11.1'!Oblast_tisku</vt:lpstr>
      <vt:lpstr>'11.2'!Oblast_tisku</vt:lpstr>
      <vt:lpstr>'11.3'!Oblast_tisku</vt:lpstr>
      <vt:lpstr>'11.4'!Oblast_tisku</vt:lpstr>
      <vt:lpstr>'11.5'!Oblast_tisku</vt:lpstr>
      <vt:lpstr>'12.1'!Oblast_tisku</vt:lpstr>
      <vt:lpstr>'12.2'!Oblast_tisku</vt:lpstr>
      <vt:lpstr>'12.3'!Oblast_tisku</vt:lpstr>
      <vt:lpstr>'13'!Oblast_tisku</vt:lpstr>
      <vt:lpstr>'2'!Oblast_tisku</vt:lpstr>
      <vt:lpstr>'3.1'!Oblast_tisku</vt:lpstr>
      <vt:lpstr>'3.2'!Oblast_tisku</vt:lpstr>
      <vt:lpstr>'3.3'!Oblast_tisku</vt:lpstr>
      <vt:lpstr>'3.4'!Oblast_tisku</vt:lpstr>
      <vt:lpstr>'3.5'!Oblast_tisku</vt:lpstr>
      <vt:lpstr>'4.1'!Oblast_tisku</vt:lpstr>
      <vt:lpstr>'4.2'!Oblast_tisku</vt:lpstr>
      <vt:lpstr>'5.1'!Oblast_tisku</vt:lpstr>
      <vt:lpstr>'5.2'!Oblast_tisku</vt:lpstr>
      <vt:lpstr>'6.1'!Oblast_tisku</vt:lpstr>
      <vt:lpstr>'6.2'!Oblast_tisku</vt:lpstr>
      <vt:lpstr>'6.3'!Oblast_tisku</vt:lpstr>
      <vt:lpstr>'6.4'!Oblast_tisku</vt:lpstr>
      <vt:lpstr>'6.5'!Oblast_tisku</vt:lpstr>
      <vt:lpstr>'6.6'!Oblast_tisku</vt:lpstr>
      <vt:lpstr>'6.7'!Oblast_tisku</vt:lpstr>
      <vt:lpstr>'7.1'!Oblast_tisku</vt:lpstr>
      <vt:lpstr>'7.2'!Oblast_tisku</vt:lpstr>
      <vt:lpstr>'7.3'!Oblast_tisku</vt:lpstr>
      <vt:lpstr>'7.4'!Oblast_tisku</vt:lpstr>
      <vt:lpstr>'7.5'!Oblast_tisku</vt:lpstr>
      <vt:lpstr>'8.1'!Oblast_tisku</vt:lpstr>
      <vt:lpstr>'8.2'!Oblast_tisku</vt:lpstr>
      <vt:lpstr>'8.3'!Oblast_tisku</vt:lpstr>
      <vt:lpstr>'8.4'!Oblast_tisku</vt:lpstr>
      <vt:lpstr>'8.5'!Oblast_tisku</vt:lpstr>
      <vt:lpstr>'8.6'!Oblast_tisku</vt:lpstr>
      <vt:lpstr>'8.7'!Oblast_tisku</vt:lpstr>
      <vt:lpstr>'8.8'!Oblast_tisku</vt:lpstr>
      <vt:lpstr>'8.9'!Oblast_tisku</vt:lpstr>
      <vt:lpstr>'9.1'!Oblast_tisku</vt:lpstr>
      <vt:lpstr>'9.2'!Oblast_tisku</vt:lpstr>
      <vt:lpstr>'9.3'!Oblast_tisku</vt:lpstr>
      <vt:lpstr>'9.4'!Oblast_tisku</vt:lpstr>
      <vt:lpstr>'9.5'!Oblast_tisku</vt:lpstr>
      <vt:lpstr>Obsah!Oblast_tisku</vt:lpstr>
      <vt:lpstr>Titulní!Oblast_tisku</vt:lpstr>
      <vt:lpstr>Úvod!Oblast_tisku</vt:lpstr>
      <vt:lpstr>Úvod!OLE_LINK107</vt:lpstr>
      <vt:lpstr>'2'!OLE_LINK42</vt:lpstr>
      <vt:lpstr>Úvod!OLE_LINK42</vt:lpstr>
      <vt:lpstr>'2'!OLE_LINK43</vt:lpstr>
      <vt:lpstr>Úvod!OLE_LINK43</vt:lpstr>
      <vt:lpstr>'2'!OLE_LINK6</vt:lpstr>
      <vt:lpstr>'2'!OLE_LINK7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Liška Jan Ing.</cp:lastModifiedBy>
  <cp:lastPrinted>2021-07-02T07:12:43Z</cp:lastPrinted>
  <dcterms:created xsi:type="dcterms:W3CDTF">2011-03-11T11:42:10Z</dcterms:created>
  <dcterms:modified xsi:type="dcterms:W3CDTF">2021-07-02T07:17:57Z</dcterms:modified>
</cp:coreProperties>
</file>